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Киричук\! ТЕНДЕРИ\56. АПК СРФ\заявка на тендер\"/>
    </mc:Choice>
  </mc:AlternateContent>
  <xr:revisionPtr revIDLastSave="0" documentId="13_ncr:1_{F24080D1-E421-4D2B-A6B7-8ABEBE7A93D3}" xr6:coauthVersionLast="47" xr6:coauthVersionMax="47" xr10:uidLastSave="{00000000-0000-0000-0000-000000000000}"/>
  <bookViews>
    <workbookView xWindow="2790" yWindow="2100" windowWidth="21600" windowHeight="11295" tabRatio="500" xr2:uid="{00000000-000D-0000-FFFF-FFFF00000000}"/>
  </bookViews>
  <sheets>
    <sheet name="Аркуш1" sheetId="1" r:id="rId1"/>
    <sheet name="вікна двері" sheetId="3" r:id="rId2"/>
    <sheet name="об'єм" sheetId="2" r:id="rId3"/>
  </sheets>
  <definedNames>
    <definedName name="_xlnm.Print_Area" localSheetId="0">Аркуш1!$A$1:$F$117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6" i="1" l="1"/>
  <c r="F86" i="1" s="1"/>
  <c r="D85" i="1"/>
  <c r="F85" i="1" s="1"/>
  <c r="F39" i="1"/>
  <c r="F38" i="1"/>
  <c r="D49" i="1"/>
  <c r="D48" i="1"/>
  <c r="F45" i="1"/>
  <c r="F21" i="1" l="1"/>
  <c r="D19" i="1"/>
  <c r="F19" i="1" s="1"/>
  <c r="L70" i="3"/>
  <c r="K70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39" i="3"/>
  <c r="D87" i="1"/>
  <c r="F87" i="1" s="1"/>
  <c r="D80" i="1"/>
  <c r="D81" i="1" s="1"/>
  <c r="D82" i="1" s="1"/>
  <c r="D78" i="1"/>
  <c r="L34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17" i="3"/>
  <c r="K34" i="3"/>
  <c r="F80" i="1" l="1"/>
  <c r="D83" i="1"/>
  <c r="F82" i="1"/>
  <c r="F81" i="1"/>
  <c r="D88" i="1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17" i="3"/>
  <c r="D73" i="1"/>
  <c r="F73" i="1" s="1"/>
  <c r="D66" i="1"/>
  <c r="D67" i="1" s="1"/>
  <c r="D64" i="1"/>
  <c r="F64" i="1" s="1"/>
  <c r="D59" i="1"/>
  <c r="D60" i="1" s="1"/>
  <c r="D56" i="1"/>
  <c r="F56" i="1" s="1"/>
  <c r="F47" i="1"/>
  <c r="F42" i="1"/>
  <c r="D36" i="1"/>
  <c r="D37" i="1" s="1"/>
  <c r="F37" i="1" s="1"/>
  <c r="D35" i="1"/>
  <c r="F35" i="1" s="1"/>
  <c r="F40" i="1"/>
  <c r="D30" i="1"/>
  <c r="D31" i="1" s="1"/>
  <c r="D34" i="1" s="1"/>
  <c r="D22" i="1"/>
  <c r="F22" i="1" s="1"/>
  <c r="D20" i="1"/>
  <c r="F20" i="1" s="1"/>
  <c r="D15" i="1"/>
  <c r="D11" i="1"/>
  <c r="A12" i="1"/>
  <c r="A13" i="1" s="1"/>
  <c r="A14" i="1" s="1"/>
  <c r="A15" i="1" s="1"/>
  <c r="A16" i="1" s="1"/>
  <c r="A17" i="1" s="1"/>
  <c r="A18" i="1" s="1"/>
  <c r="A19" i="1" s="1"/>
  <c r="A20" i="1" s="1"/>
  <c r="F78" i="1"/>
  <c r="F76" i="1"/>
  <c r="F77" i="1"/>
  <c r="F72" i="1"/>
  <c r="F69" i="1"/>
  <c r="F70" i="1"/>
  <c r="F59" i="1"/>
  <c r="F55" i="1"/>
  <c r="F60" i="1" l="1"/>
  <c r="D61" i="1"/>
  <c r="F61" i="1" s="1"/>
  <c r="A21" i="1"/>
  <c r="A22" i="1" s="1"/>
  <c r="F66" i="1"/>
  <c r="D68" i="1"/>
  <c r="F68" i="1" s="1"/>
  <c r="F67" i="1"/>
  <c r="D62" i="1"/>
  <c r="D65" i="1"/>
  <c r="F65" i="1" s="1"/>
  <c r="D74" i="1"/>
  <c r="D18" i="1"/>
  <c r="F15" i="1"/>
  <c r="F88" i="1"/>
  <c r="D89" i="1"/>
  <c r="F89" i="1" s="1"/>
  <c r="D12" i="1"/>
  <c r="F11" i="1"/>
  <c r="D84" i="1"/>
  <c r="F84" i="1" s="1"/>
  <c r="F83" i="1"/>
  <c r="F36" i="1"/>
  <c r="F51" i="1"/>
  <c r="F33" i="1"/>
  <c r="F32" i="1"/>
  <c r="F27" i="1"/>
  <c r="F50" i="1"/>
  <c r="F48" i="1"/>
  <c r="F41" i="1"/>
  <c r="F34" i="1"/>
  <c r="F31" i="1"/>
  <c r="F30" i="1"/>
  <c r="F29" i="1"/>
  <c r="F28" i="1"/>
  <c r="F26" i="1"/>
  <c r="F25" i="1"/>
  <c r="N32" i="2"/>
  <c r="N33" i="2"/>
  <c r="N34" i="2"/>
  <c r="N35" i="2"/>
  <c r="N36" i="2"/>
  <c r="N37" i="2"/>
  <c r="N38" i="2"/>
  <c r="N39" i="2"/>
  <c r="R39" i="2" s="1"/>
  <c r="N40" i="2"/>
  <c r="N41" i="2"/>
  <c r="Q41" i="2" s="1"/>
  <c r="N42" i="2"/>
  <c r="Q42" i="2" s="1"/>
  <c r="N43" i="2"/>
  <c r="Q43" i="2" s="1"/>
  <c r="N44" i="2"/>
  <c r="N45" i="2"/>
  <c r="R45" i="2" s="1"/>
  <c r="N46" i="2"/>
  <c r="N47" i="2"/>
  <c r="N48" i="2"/>
  <c r="N49" i="2"/>
  <c r="N50" i="2"/>
  <c r="N51" i="2"/>
  <c r="R51" i="2" s="1"/>
  <c r="N31" i="2"/>
  <c r="N4" i="2"/>
  <c r="N5" i="2"/>
  <c r="N6" i="2"/>
  <c r="N7" i="2"/>
  <c r="Q7" i="2" s="1"/>
  <c r="N8" i="2"/>
  <c r="N9" i="2"/>
  <c r="N10" i="2"/>
  <c r="N11" i="2"/>
  <c r="N12" i="2"/>
  <c r="Q12" i="2" s="1"/>
  <c r="N13" i="2"/>
  <c r="Q13" i="2" s="1"/>
  <c r="N14" i="2"/>
  <c r="Q14" i="2" s="1"/>
  <c r="N15" i="2"/>
  <c r="Q15" i="2" s="1"/>
  <c r="N16" i="2"/>
  <c r="N17" i="2"/>
  <c r="N18" i="2"/>
  <c r="R18" i="2" s="1"/>
  <c r="N19" i="2"/>
  <c r="Q19" i="2" s="1"/>
  <c r="N20" i="2"/>
  <c r="N21" i="2"/>
  <c r="N22" i="2"/>
  <c r="N23" i="2"/>
  <c r="N24" i="2"/>
  <c r="N25" i="2"/>
  <c r="R25" i="2" s="1"/>
  <c r="N26" i="2"/>
  <c r="R26" i="2" s="1"/>
  <c r="N27" i="2"/>
  <c r="R27" i="2" s="1"/>
  <c r="N28" i="2"/>
  <c r="N3" i="2"/>
  <c r="V51" i="2"/>
  <c r="V50" i="2"/>
  <c r="W49" i="2"/>
  <c r="W48" i="2"/>
  <c r="W47" i="2"/>
  <c r="W46" i="2"/>
  <c r="V45" i="2"/>
  <c r="W44" i="2"/>
  <c r="W43" i="2"/>
  <c r="W42" i="2"/>
  <c r="W52" i="2" s="1"/>
  <c r="W41" i="2"/>
  <c r="W40" i="2"/>
  <c r="V39" i="2"/>
  <c r="V38" i="2"/>
  <c r="V37" i="2"/>
  <c r="V36" i="2"/>
  <c r="V35" i="2"/>
  <c r="V34" i="2"/>
  <c r="V33" i="2"/>
  <c r="V32" i="2"/>
  <c r="W31" i="2"/>
  <c r="W28" i="2"/>
  <c r="V27" i="2"/>
  <c r="V26" i="2"/>
  <c r="V25" i="2"/>
  <c r="W24" i="2"/>
  <c r="V23" i="2"/>
  <c r="V22" i="2"/>
  <c r="W21" i="2"/>
  <c r="W20" i="2"/>
  <c r="W19" i="2"/>
  <c r="V18" i="2"/>
  <c r="V17" i="2"/>
  <c r="V16" i="2"/>
  <c r="V15" i="2"/>
  <c r="V14" i="2"/>
  <c r="W13" i="2"/>
  <c r="W12" i="2"/>
  <c r="V11" i="2"/>
  <c r="V10" i="2"/>
  <c r="V9" i="2"/>
  <c r="V8" i="2"/>
  <c r="V7" i="2"/>
  <c r="V6" i="2"/>
  <c r="V5" i="2"/>
  <c r="V4" i="2"/>
  <c r="V3" i="2"/>
  <c r="S51" i="2"/>
  <c r="S50" i="2"/>
  <c r="S45" i="2"/>
  <c r="S39" i="2"/>
  <c r="S38" i="2"/>
  <c r="S32" i="2"/>
  <c r="S33" i="2"/>
  <c r="S34" i="2"/>
  <c r="S35" i="2"/>
  <c r="S31" i="2"/>
  <c r="S28" i="2"/>
  <c r="S27" i="2"/>
  <c r="S26" i="2"/>
  <c r="S25" i="2"/>
  <c r="S23" i="2"/>
  <c r="S18" i="2"/>
  <c r="S17" i="2"/>
  <c r="S16" i="2"/>
  <c r="R50" i="2"/>
  <c r="Q49" i="2"/>
  <c r="Q48" i="2"/>
  <c r="Q47" i="2"/>
  <c r="Q46" i="2"/>
  <c r="Q44" i="2"/>
  <c r="Q36" i="2"/>
  <c r="R38" i="2"/>
  <c r="R35" i="2"/>
  <c r="R34" i="2"/>
  <c r="R33" i="2"/>
  <c r="R32" i="2"/>
  <c r="R31" i="2"/>
  <c r="R28" i="2"/>
  <c r="Q24" i="2"/>
  <c r="R23" i="2"/>
  <c r="Q21" i="2"/>
  <c r="Q20" i="2"/>
  <c r="R17" i="2"/>
  <c r="R16" i="2"/>
  <c r="Q11" i="2"/>
  <c r="Q10" i="2"/>
  <c r="Q9" i="2"/>
  <c r="Q8" i="2"/>
  <c r="Q6" i="2"/>
  <c r="Q5" i="2"/>
  <c r="Q4" i="2"/>
  <c r="Q3" i="2"/>
  <c r="S29" i="2"/>
  <c r="T29" i="2"/>
  <c r="U29" i="2"/>
  <c r="U53" i="2" s="1"/>
  <c r="V29" i="2"/>
  <c r="W29" i="2"/>
  <c r="X29" i="2"/>
  <c r="Y29" i="2"/>
  <c r="Z29" i="2"/>
  <c r="AA29" i="2"/>
  <c r="AB29" i="2"/>
  <c r="AB53" i="2" s="1"/>
  <c r="AC29" i="2"/>
  <c r="AD29" i="2"/>
  <c r="AE29" i="2"/>
  <c r="P52" i="2"/>
  <c r="S52" i="2"/>
  <c r="T52" i="2"/>
  <c r="U52" i="2"/>
  <c r="V52" i="2"/>
  <c r="X52" i="2"/>
  <c r="Y52" i="2"/>
  <c r="Z52" i="2"/>
  <c r="AA52" i="2"/>
  <c r="AB52" i="2"/>
  <c r="AC52" i="2"/>
  <c r="AD52" i="2"/>
  <c r="AE52" i="2"/>
  <c r="P53" i="2"/>
  <c r="T53" i="2"/>
  <c r="AC53" i="2"/>
  <c r="AD53" i="2"/>
  <c r="AE53" i="2"/>
  <c r="P29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3" i="2"/>
  <c r="M45" i="2"/>
  <c r="M39" i="2"/>
  <c r="I35" i="2"/>
  <c r="I32" i="2"/>
  <c r="M32" i="2"/>
  <c r="I33" i="2"/>
  <c r="M33" i="2"/>
  <c r="I34" i="2"/>
  <c r="M34" i="2"/>
  <c r="M35" i="2"/>
  <c r="I36" i="2"/>
  <c r="M36" i="2"/>
  <c r="I37" i="2"/>
  <c r="M37" i="2"/>
  <c r="I38" i="2"/>
  <c r="M38" i="2"/>
  <c r="I39" i="2"/>
  <c r="I40" i="2"/>
  <c r="M40" i="2"/>
  <c r="I41" i="2"/>
  <c r="M41" i="2"/>
  <c r="I42" i="2"/>
  <c r="M42" i="2"/>
  <c r="I43" i="2"/>
  <c r="M43" i="2"/>
  <c r="I44" i="2"/>
  <c r="M44" i="2"/>
  <c r="I45" i="2"/>
  <c r="I46" i="2"/>
  <c r="M46" i="2"/>
  <c r="I47" i="2"/>
  <c r="M47" i="2"/>
  <c r="I48" i="2"/>
  <c r="M48" i="2"/>
  <c r="I49" i="2"/>
  <c r="M49" i="2"/>
  <c r="I50" i="2"/>
  <c r="M50" i="2"/>
  <c r="I51" i="2"/>
  <c r="M51" i="2"/>
  <c r="M31" i="2"/>
  <c r="I31" i="2"/>
  <c r="E24" i="2"/>
  <c r="M11" i="2"/>
  <c r="A23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D13" i="1"/>
  <c r="F12" i="1"/>
  <c r="F18" i="1"/>
  <c r="F74" i="1"/>
  <c r="D75" i="1"/>
  <c r="F75" i="1" s="1"/>
  <c r="F62" i="1"/>
  <c r="D63" i="1"/>
  <c r="F63" i="1" s="1"/>
  <c r="Q52" i="2"/>
  <c r="R29" i="2"/>
  <c r="Q29" i="2"/>
  <c r="X53" i="2"/>
  <c r="W53" i="2"/>
  <c r="V53" i="2"/>
  <c r="S53" i="2"/>
  <c r="Q53" i="2"/>
  <c r="R52" i="2"/>
  <c r="R53" i="2" s="1"/>
  <c r="AA53" i="2"/>
  <c r="Z53" i="2"/>
  <c r="Y53" i="2"/>
  <c r="I4" i="2"/>
  <c r="M4" i="2"/>
  <c r="I5" i="2"/>
  <c r="M5" i="2"/>
  <c r="I6" i="2"/>
  <c r="M6" i="2"/>
  <c r="I7" i="2"/>
  <c r="M7" i="2"/>
  <c r="I8" i="2"/>
  <c r="M8" i="2"/>
  <c r="I9" i="2"/>
  <c r="M9" i="2"/>
  <c r="I10" i="2"/>
  <c r="M10" i="2"/>
  <c r="I11" i="2"/>
  <c r="I12" i="2"/>
  <c r="M12" i="2"/>
  <c r="I13" i="2"/>
  <c r="M13" i="2"/>
  <c r="I14" i="2"/>
  <c r="M14" i="2"/>
  <c r="I15" i="2"/>
  <c r="M15" i="2"/>
  <c r="I16" i="2"/>
  <c r="M16" i="2"/>
  <c r="I17" i="2"/>
  <c r="M17" i="2"/>
  <c r="I18" i="2"/>
  <c r="M18" i="2"/>
  <c r="I19" i="2"/>
  <c r="M19" i="2"/>
  <c r="I20" i="2"/>
  <c r="M20" i="2"/>
  <c r="I21" i="2"/>
  <c r="M21" i="2"/>
  <c r="I22" i="2"/>
  <c r="M22" i="2"/>
  <c r="I23" i="2"/>
  <c r="M23" i="2"/>
  <c r="I24" i="2"/>
  <c r="M24" i="2"/>
  <c r="I25" i="2"/>
  <c r="M25" i="2"/>
  <c r="I26" i="2"/>
  <c r="M26" i="2"/>
  <c r="I27" i="2"/>
  <c r="M27" i="2"/>
  <c r="I28" i="2"/>
  <c r="M28" i="2"/>
  <c r="M3" i="2"/>
  <c r="I3" i="2"/>
  <c r="N52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31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3" i="2"/>
  <c r="O52" i="2"/>
  <c r="O29" i="2"/>
  <c r="C29" i="2"/>
  <c r="C52" i="2"/>
  <c r="A38" i="1" l="1"/>
  <c r="A39" i="1" s="1"/>
  <c r="A40" i="1" s="1"/>
  <c r="A41" i="1" s="1"/>
  <c r="A42" i="1" s="1"/>
  <c r="A43" i="1" s="1"/>
  <c r="A44" i="1" s="1"/>
  <c r="A45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2" i="1" s="1"/>
  <c r="A73" i="1" s="1"/>
  <c r="A74" i="1" s="1"/>
  <c r="A75" i="1" s="1"/>
  <c r="A76" i="1" s="1"/>
  <c r="A77" i="1" s="1"/>
  <c r="A78" i="1" s="1"/>
  <c r="A80" i="1" s="1"/>
  <c r="A81" i="1" s="1"/>
  <c r="A82" i="1" s="1"/>
  <c r="A83" i="1" s="1"/>
  <c r="A84" i="1" s="1"/>
  <c r="A87" i="1" s="1"/>
  <c r="A88" i="1" s="1"/>
  <c r="A89" i="1" s="1"/>
  <c r="D54" i="1"/>
  <c r="F54" i="1" s="1"/>
  <c r="D53" i="1"/>
  <c r="D52" i="1"/>
  <c r="F52" i="1" s="1"/>
  <c r="F49" i="1"/>
  <c r="D14" i="1"/>
  <c r="F13" i="1"/>
  <c r="C53" i="2"/>
  <c r="O53" i="2"/>
  <c r="D52" i="2"/>
  <c r="D29" i="2"/>
  <c r="F14" i="1" l="1"/>
  <c r="D17" i="1"/>
  <c r="F17" i="1" s="1"/>
  <c r="D16" i="1"/>
  <c r="F16" i="1" s="1"/>
  <c r="D57" i="1"/>
  <c r="F57" i="1" s="1"/>
  <c r="F53" i="1"/>
  <c r="F90" i="1" s="1"/>
  <c r="N29" i="2"/>
  <c r="N53" i="2" s="1"/>
  <c r="D53" i="2"/>
</calcChain>
</file>

<file path=xl/sharedStrings.xml><?xml version="1.0" encoding="utf-8"?>
<sst xmlns="http://schemas.openxmlformats.org/spreadsheetml/2006/main" count="374" uniqueCount="272">
  <si>
    <t xml:space="preserve">Номенклатура (назва) </t>
  </si>
  <si>
    <t>Од. вим</t>
  </si>
  <si>
    <t>Кількість</t>
  </si>
  <si>
    <t xml:space="preserve">Ціна за од. з ПДВ, грн </t>
  </si>
  <si>
    <t xml:space="preserve">Загальна сума з ПДВ, грн </t>
  </si>
  <si>
    <t>Монтаж стелі із амстронга 600*600мм.</t>
  </si>
  <si>
    <t>м2</t>
  </si>
  <si>
    <t>Улаштування підвісних стель з ГКЛ</t>
  </si>
  <si>
    <t>Вирізання отворів під лед освітлення в гіпсокартоні</t>
  </si>
  <si>
    <t>шт</t>
  </si>
  <si>
    <t>м.п.</t>
  </si>
  <si>
    <t xml:space="preserve">Улаштування фальшстін з ГКЛ в два шари на однорядному каркасі </t>
  </si>
  <si>
    <t>Монтаж гіпсокартону на клей  КМ MontageFix на стіни.</t>
  </si>
  <si>
    <t>Улаштування коробу з ГКЛ периметром до 1м.</t>
  </si>
  <si>
    <t>Шпаклювання стін КРУМІКС старт</t>
  </si>
  <si>
    <t>Шпаклювання стін КРУМІКС фініш</t>
  </si>
  <si>
    <t xml:space="preserve"> Ґрунтування стін і відкосів</t>
  </si>
  <si>
    <t>РАЗОМ</t>
  </si>
  <si>
    <t>№</t>
  </si>
  <si>
    <t>площа стін</t>
  </si>
  <si>
    <t>площа стелі</t>
  </si>
  <si>
    <t>відкоси, м.п.</t>
  </si>
  <si>
    <t>1-01</t>
  </si>
  <si>
    <t>1-02</t>
  </si>
  <si>
    <t>1-03</t>
  </si>
  <si>
    <t>1-04</t>
  </si>
  <si>
    <t>1-05</t>
  </si>
  <si>
    <t>1-06</t>
  </si>
  <si>
    <t>1-07</t>
  </si>
  <si>
    <t>1-08</t>
  </si>
  <si>
    <t>1-09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</si>
  <si>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</si>
  <si>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</si>
  <si>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</si>
  <si>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</si>
  <si>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</si>
  <si>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</si>
  <si>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</si>
  <si>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</si>
  <si>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</si>
  <si>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</si>
  <si>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</si>
  <si>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</si>
  <si>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</si>
  <si>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</si>
  <si>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1-24</t>
  </si>
  <si>
    <t>1-25</t>
  </si>
  <si>
    <t>2-01</t>
  </si>
  <si>
    <t>2-02</t>
  </si>
  <si>
    <t>2-03</t>
  </si>
  <si>
    <t>2-04</t>
  </si>
  <si>
    <t>2-05</t>
  </si>
  <si>
    <t>2-06</t>
  </si>
  <si>
    <t>2-07</t>
  </si>
  <si>
    <t>2-08</t>
  </si>
  <si>
    <t>2-09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</si>
  <si>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</si>
  <si>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</si>
  <si>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</si>
  <si>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</si>
  <si>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</si>
  <si>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</si>
  <si>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</si>
  <si>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</si>
  <si>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</si>
  <si>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</si>
  <si>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</si>
  <si>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</si>
  <si>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Найменування</t>
  </si>
  <si>
    <t>сходова клітка СК1</t>
  </si>
  <si>
    <t>Коридор</t>
  </si>
  <si>
    <t>Кімната прийому їжі</t>
  </si>
  <si>
    <t>кабінет</t>
  </si>
  <si>
    <t>архів</t>
  </si>
  <si>
    <t>Венткамера</t>
  </si>
  <si>
    <t>Гардеробна чол</t>
  </si>
  <si>
    <t>Умивальна чол</t>
  </si>
  <si>
    <t>Санвузол чол</t>
  </si>
  <si>
    <t>Душова чол</t>
  </si>
  <si>
    <t>гардеробна чол</t>
  </si>
  <si>
    <t>Приміщення комірника</t>
  </si>
  <si>
    <t>комора</t>
  </si>
  <si>
    <t>Тамбур</t>
  </si>
  <si>
    <t>Лабораторія аналізу вологості RDF</t>
  </si>
  <si>
    <t>Відділення пробопідготовки</t>
  </si>
  <si>
    <t>комора зберігання арбітражних проб (T=5C)</t>
  </si>
  <si>
    <t>Комора прибирального інвентаря</t>
  </si>
  <si>
    <t>Лабораторія аналізу зольності та летких речовин (муфельна)</t>
  </si>
  <si>
    <t>Вагова</t>
  </si>
  <si>
    <t>Санвузол</t>
  </si>
  <si>
    <t>Душова жін</t>
  </si>
  <si>
    <t>Гардеробна жін</t>
  </si>
  <si>
    <t>Лабораторія аналізу теплотворної здатності</t>
  </si>
  <si>
    <t>Санвузол жін</t>
  </si>
  <si>
    <t>Кімната для нарад</t>
  </si>
  <si>
    <t>ІТП</t>
  </si>
  <si>
    <t>Електрощитова</t>
  </si>
  <si>
    <t>1-26</t>
  </si>
  <si>
    <t>площа підлоги</t>
  </si>
  <si>
    <t>Разом по 2-й пов.</t>
  </si>
  <si>
    <t>Разом по 1-й пов.</t>
  </si>
  <si>
    <t>Разом по 1-й та 2-й пов.</t>
  </si>
  <si>
    <t>ширина мм</t>
  </si>
  <si>
    <t>висота мм</t>
  </si>
  <si>
    <t>кількість</t>
  </si>
  <si>
    <t>площа м2</t>
  </si>
  <si>
    <t>периметр стін</t>
  </si>
  <si>
    <t>двері проєми</t>
  </si>
  <si>
    <t>вікна проєми</t>
  </si>
  <si>
    <t>влаштування плитки на підлогу, м2</t>
  </si>
  <si>
    <t>влаштування плитки на стіни</t>
  </si>
  <si>
    <t>фарбування стіни</t>
  </si>
  <si>
    <t>плінтус з плитки</t>
  </si>
  <si>
    <t>Відкоси з плитки</t>
  </si>
  <si>
    <t>Відкоси з фарба</t>
  </si>
  <si>
    <t>стеля армстронг</t>
  </si>
  <si>
    <t>стеля ГКЛ</t>
  </si>
  <si>
    <t>Герметизація герметиком примикання стіни до стелі</t>
  </si>
  <si>
    <t>Шпаклювання стелі КРУМІКС старт</t>
  </si>
  <si>
    <t>Шпаклювання стелі КРУМІКС фініш</t>
  </si>
  <si>
    <t>Підлога</t>
  </si>
  <si>
    <t>Влаштування напівсухої стяжки товщиною до 100мм</t>
  </si>
  <si>
    <t>Грунтування поверхні підлоги</t>
  </si>
  <si>
    <t>Влаштування плитки на підлогу (з підрізкою та фугуванням звичайною фугою)</t>
  </si>
  <si>
    <t>Влаштування плитки на підлогу (з підрізкою та фугуванням епоксидною фугою та силіконенням кутів)</t>
  </si>
  <si>
    <t>Монтаж декоративної планки плінтуса</t>
  </si>
  <si>
    <t>Стіни</t>
  </si>
  <si>
    <t xml:space="preserve">Високоякісна штукатурка  стін гіпсова  КРУМІКС             </t>
  </si>
  <si>
    <t xml:space="preserve">Високоякісна штукатурка  стін вапняно-цементна </t>
  </si>
  <si>
    <t>Штукатурка  віконних та дверних відкосів гіпсова  КРУМІКС  ( з монтажем перфорованого кутника)</t>
  </si>
  <si>
    <t>Штукатурка  віконних та дверних відкосів цементно-вапняна  ( з монтажем перфорованого кутника)</t>
  </si>
  <si>
    <t>Влаштування обмазувальної гідроізоляції в два шари</t>
  </si>
  <si>
    <t>Влаштування плитки на стіни 600*600</t>
  </si>
  <si>
    <t>Влаштування плінтуса з плитки висотою 100мм (з порізкою плитки)</t>
  </si>
  <si>
    <t>Стеля</t>
  </si>
  <si>
    <t>Шпаклювання відкосів КРУМІКС старт</t>
  </si>
  <si>
    <t>Шпаклювання відкосів КРУМІКС фініш</t>
  </si>
  <si>
    <t>Грунтування стелі</t>
  </si>
  <si>
    <t>Монтаж ревізійних люків</t>
  </si>
  <si>
    <t>Фарбування стелі</t>
  </si>
  <si>
    <t>Покрівля</t>
  </si>
  <si>
    <t>Влаштування пароізоляції</t>
  </si>
  <si>
    <t>Влаштування ухилоутворюючої стяжки т. 40-200мм -(армованої сіткою)</t>
  </si>
  <si>
    <t>Влаштування утеплювача PIR t150мм</t>
  </si>
  <si>
    <t>Влаштування гідроізоляційного килима з ПВХ мембрани</t>
  </si>
  <si>
    <t>Влаштування геотекстилю</t>
  </si>
  <si>
    <t>Виготовлення планок примикання покрівлі (прижимні планки, накривка парапету і т.д.)</t>
  </si>
  <si>
    <t>Монтаж планок примикання покрівлі (прижимні планки, накривка парапету і т.д.)</t>
  </si>
  <si>
    <t>Монтаж аераторів</t>
  </si>
  <si>
    <t>Монтаж парапетних воронок</t>
  </si>
  <si>
    <t>Фасад</t>
  </si>
  <si>
    <t>Влаштування відкосів з плитки з порізкою (до250мм)</t>
  </si>
  <si>
    <t>Примітки:</t>
  </si>
  <si>
    <t>- розхідні матеріали надає підрядник (круги відрізні, свердла, скотч малярний, плівка для захисту фінішного покриття і т.д.)</t>
  </si>
  <si>
    <t>Влаштування геотекстилю на стінку парапету</t>
  </si>
  <si>
    <t>Влаштування пвх-мембрани на парапет</t>
  </si>
  <si>
    <t>Монтаж кронштейнів вентильованого фасаду</t>
  </si>
  <si>
    <t>Монтаж каркасу вентильованого фасаду</t>
  </si>
  <si>
    <t>Монтаж фіброцементних плит вентильованого фасаду</t>
  </si>
  <si>
    <t>Влаштування відкосів вентильованого фасаду(каркас, утеплювач, фіброцементна плита)</t>
  </si>
  <si>
    <t>Виготовлення відливів металевих (плоский лист надає замовник)</t>
  </si>
  <si>
    <t>Монтаж відливів</t>
  </si>
  <si>
    <t>Цоколь</t>
  </si>
  <si>
    <t>Влаштування обмазувальної гідроізоляції бітумною мастікою в два шари</t>
  </si>
  <si>
    <t>Влаштування гідроізоляції цоколю шляхом наплавленням рубероїду в два перпендикулярні шари</t>
  </si>
  <si>
    <t xml:space="preserve">Влаштування утеплення цоколю екструдованим пінополістиролом т.50мм </t>
  </si>
  <si>
    <t>Монтаж шиповидної мембрани на цоколь</t>
  </si>
  <si>
    <t>Монтаж геотекстилю на цоколь</t>
  </si>
  <si>
    <t>- матеріали для влаштування напівсухої стяжки надає Замовник</t>
  </si>
  <si>
    <t>- обмазувальну гідроізоляцію для підлоги надає замовник</t>
  </si>
  <si>
    <t xml:space="preserve">- Замовник надає плитку, клей, фугу для облицювання підлоги та стін </t>
  </si>
  <si>
    <t>- Замовник надає штукатурку, шпаклівку стартову та фінішну</t>
  </si>
  <si>
    <t>- Підрядник надає перфоровані кутники для влаштуваня штукатурки та привіконні планки</t>
  </si>
  <si>
    <t>- Замовник надає декоративну планку на плінтус</t>
  </si>
  <si>
    <t>- Замовник надає грунтівку</t>
  </si>
  <si>
    <t>- Замовник надає герметик</t>
  </si>
  <si>
    <t>- Замовник надає фарбу</t>
  </si>
  <si>
    <t>- Замовник надає гіпсокартон та підсистему для влаштування стелі та фальшстін, Підрядник надає кріпильні елементи</t>
  </si>
  <si>
    <t>- Замовник надає панелі армстронг та підсистему, Підрядник надає кріпильні елементи</t>
  </si>
  <si>
    <t>- Замовник надає ревізійні люки</t>
  </si>
  <si>
    <t>- Замовник надає розчин для влаштування ухилоутворюючої стяжки</t>
  </si>
  <si>
    <t>- Замовник надає PIR-панелі, геотекстиль, пароїзоляційну плівку, ПВХ-мембрану, плоский лист, аератори, дощоприймальні воронки для влаштування покрівлі</t>
  </si>
  <si>
    <t>- Підрядник надає кріпильні елементи для влаштування покрівлі, лист з ПВХ-напиленням</t>
  </si>
  <si>
    <t>- Матеріали для влаштування вентильованого фасаду надає замовник</t>
  </si>
  <si>
    <t>- Риштування для влаштування вентильованого фасаду надає підрядник, монтаж риштувань додатково не оплачується</t>
  </si>
  <si>
    <t>- Кріпильні елементи для влаштування цоколю надає підрядник</t>
  </si>
  <si>
    <t>- Бітумну мастіку, рубероїд, пінополістирол, шиповидну мембрану, геотекстиль для влаштування цоколю надає Замовник</t>
  </si>
  <si>
    <t>Штукатурення цоколю клеєм по сітці в два шари</t>
  </si>
  <si>
    <t>Влаштування декоративної штукатурки цоколю</t>
  </si>
  <si>
    <t>Влаштування плитки на цоколь з фугуванням епоксидною фугою</t>
  </si>
  <si>
    <t>- Підрядник зообов'язаний підтримувати чистоту на будівельному майданчику та виконувати прибирання робочих місць в кінці зміни</t>
  </si>
  <si>
    <t>- Підрядник надає риштування та помости для виконання робіт</t>
  </si>
  <si>
    <t>Монтаж екструдованого пінополістиролу на підлогу т.50мм</t>
  </si>
  <si>
    <t xml:space="preserve">Монтаж плівки гідроізоляційної на підлогу </t>
  </si>
  <si>
    <t xml:space="preserve">Влаштування бітумної гідроізоляції підлоги в два перпендикулярні шари бітумною мастікою </t>
  </si>
  <si>
    <t>Влаштування обмазувальної гідроізоляції підлоги гідроізоляційною мастікою</t>
  </si>
  <si>
    <t>Влаштування стелі з СІП панелей</t>
  </si>
  <si>
    <t>Влаштування стін з СІП панелей</t>
  </si>
  <si>
    <t>Влаштування екструдованого пінополістиролу на стінку парапету товщииною до 50мм висотою до 1м</t>
  </si>
  <si>
    <t>вікна</t>
  </si>
  <si>
    <t>В.1.01</t>
  </si>
  <si>
    <t>В.1.02</t>
  </si>
  <si>
    <t>В.1.03</t>
  </si>
  <si>
    <t>В.1.04</t>
  </si>
  <si>
    <t>В.1.05</t>
  </si>
  <si>
    <t>В.1.06</t>
  </si>
  <si>
    <t>В.1.07</t>
  </si>
  <si>
    <t>В.1.08</t>
  </si>
  <si>
    <t>В.1.09</t>
  </si>
  <si>
    <t>ширина</t>
  </si>
  <si>
    <t>висота</t>
  </si>
  <si>
    <t>кільк</t>
  </si>
  <si>
    <t>В.2.01</t>
  </si>
  <si>
    <t>В.2.02</t>
  </si>
  <si>
    <t>В.2.03</t>
  </si>
  <si>
    <t>В.2.04</t>
  </si>
  <si>
    <t>В.2.05</t>
  </si>
  <si>
    <t>В.2.06</t>
  </si>
  <si>
    <t>В.2.07</t>
  </si>
  <si>
    <t>двері</t>
  </si>
  <si>
    <t>Д.1.01</t>
  </si>
  <si>
    <t>Д.1.02</t>
  </si>
  <si>
    <t>Д.1.03</t>
  </si>
  <si>
    <t>Д.1.04</t>
  </si>
  <si>
    <t>Д.1.05</t>
  </si>
  <si>
    <t>Д.1.06</t>
  </si>
  <si>
    <t>Д.1.07</t>
  </si>
  <si>
    <t>Д.1.08</t>
  </si>
  <si>
    <t>Д.1.09</t>
  </si>
  <si>
    <t>Д.1.10</t>
  </si>
  <si>
    <t>Д.1.11</t>
  </si>
  <si>
    <t>Д.1.12</t>
  </si>
  <si>
    <t>Д.1.13</t>
  </si>
  <si>
    <t>Д.1.14</t>
  </si>
  <si>
    <t>Д.1.15</t>
  </si>
  <si>
    <t>Д.1.16</t>
  </si>
  <si>
    <t>Д.1.17</t>
  </si>
  <si>
    <t>зовн</t>
  </si>
  <si>
    <t>Монтаж обмежувачів дверей</t>
  </si>
  <si>
    <t>Д.2.01</t>
  </si>
  <si>
    <t>Д.2.02</t>
  </si>
  <si>
    <t>Д.2.03</t>
  </si>
  <si>
    <t>Д.2.04</t>
  </si>
  <si>
    <t>Д.2.05</t>
  </si>
  <si>
    <t>Д.2.06</t>
  </si>
  <si>
    <t>Д.2.07</t>
  </si>
  <si>
    <t>Д.2.08</t>
  </si>
  <si>
    <t>Д.2.09</t>
  </si>
  <si>
    <t>Д.2.10</t>
  </si>
  <si>
    <t>Д.2.11</t>
  </si>
  <si>
    <t>Д.2.12</t>
  </si>
  <si>
    <t>Д.2.13</t>
  </si>
  <si>
    <t xml:space="preserve">Фарбування стін і відкосів </t>
  </si>
  <si>
    <t>Монтаж мінераловатних плит з вітробар'єром вентильованого фасаду (два шари)</t>
  </si>
  <si>
    <t>Влаштування отвору в стіні т.90 перерізом до 300*300мм</t>
  </si>
  <si>
    <t>влаштування штраби</t>
  </si>
  <si>
    <t>зароблення штраби гіпсовою шпаклівкою</t>
  </si>
  <si>
    <t>Влаштування отвору в залізобетонні плиті діаметром до 300мм</t>
  </si>
  <si>
    <t>- відкосом рахувати частину стіни шириною/висотою до 250мм, всі поверхні стін які мають ширину/висоту більше 250мм рахувати у м2</t>
  </si>
  <si>
    <t>влаштування отвору в плитці 10-150мм</t>
  </si>
  <si>
    <t>Влаштування сходинки горизонт+верикал (з порізкою та фугуванням звичайною фугою)</t>
  </si>
  <si>
    <t xml:space="preserve">Виготовлення кута 45градусів з шліфуванням на плитці </t>
  </si>
  <si>
    <t xml:space="preserve">Виготовлення відливу цоколя </t>
  </si>
  <si>
    <t>Монтаж відливів цоколя</t>
  </si>
  <si>
    <t>- Підрядник зобов'язаний надати графік виконання робіт у термін до п’яти календарних днів з моменту підписання договору)</t>
  </si>
  <si>
    <t>- Виконавець надає копії дозволів на виконання робіт підвищеної небезпеки разом з комерційною пропозицією</t>
  </si>
  <si>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</si>
  <si>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</si>
  <si>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</si>
  <si>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</si>
  <si>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Технічне завдання</t>
  </si>
  <si>
    <t>Опоряджувальні роботи (внутрішнє опорядження, влаштування цоколю, влаштування фасаду, влаштування покрівлі) на об’єкті: «Адміністративно-побутовий корпус(складу альтернативного палива)».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</si>
</sst>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грн.-422];[Red]\-#,##0.00\ [$грн.-422]"/>
  </numFmts>
  <fonts count="17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8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i/>
      <sz val="18"/>
      <color rgb="FF000000"/>
      <name val="Calibri"/>
      <family val="2"/>
      <charset val="204"/>
    </font>
    <font>
      <i/>
      <sz val="16"/>
      <color rgb="FF0000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6"/>
      <color theme="1"/>
      <name val="Arial"/>
      <family val="2"/>
      <charset val="204"/>
      <scheme val="major"/>
    </font>
    <font>
      <b/>
      <sz val="18"/>
      <name val="Arial"/>
      <family val="2"/>
      <charset val="204"/>
      <scheme val="major"/>
    </font>
    <font>
      <sz val="18"/>
      <name val="Arial"/>
      <family val="2"/>
      <charset val="204"/>
      <scheme val="maj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Protection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49" fontId="4" fillId="0" borderId="0" xfId="0" applyNumberFormat="1" applyFont="1"/>
    <xf numFmtId="0" fontId="4" fillId="0" borderId="0" xfId="0" applyFont="1" applyAlignment="1">
      <alignment horizontal="left" vertical="center"/>
    </xf>
    <xf numFmtId="4" fontId="4" fillId="0" borderId="0" xfId="0" applyNumberFormat="1" applyFont="1"/>
    <xf numFmtId="0" fontId="7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/>
    </xf>
    <xf numFmtId="4" fontId="6" fillId="3" borderId="11" xfId="0" applyNumberFormat="1" applyFont="1" applyFill="1" applyBorder="1" applyAlignment="1">
      <alignment horizontal="center"/>
    </xf>
    <xf numFmtId="4" fontId="6" fillId="2" borderId="13" xfId="0" applyNumberFormat="1" applyFont="1" applyFill="1" applyBorder="1" applyAlignment="1">
      <alignment horizontal="center"/>
    </xf>
    <xf numFmtId="4" fontId="4" fillId="0" borderId="15" xfId="0" applyNumberFormat="1" applyFont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6" fillId="3" borderId="16" xfId="0" applyNumberFormat="1" applyFont="1" applyFill="1" applyBorder="1" applyAlignment="1">
      <alignment horizontal="center"/>
    </xf>
    <xf numFmtId="4" fontId="6" fillId="2" borderId="17" xfId="0" applyNumberFormat="1" applyFont="1" applyFill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/>
    </xf>
    <xf numFmtId="4" fontId="10" fillId="3" borderId="15" xfId="0" applyNumberFormat="1" applyFont="1" applyFill="1" applyBorder="1" applyAlignment="1">
      <alignment horizontal="center"/>
    </xf>
    <xf numFmtId="4" fontId="10" fillId="0" borderId="15" xfId="0" applyNumberFormat="1" applyFont="1" applyBorder="1" applyAlignment="1">
      <alignment horizontal="center"/>
    </xf>
    <xf numFmtId="4" fontId="10" fillId="3" borderId="16" xfId="0" applyNumberFormat="1" applyFont="1" applyFill="1" applyBorder="1" applyAlignment="1">
      <alignment horizontal="center"/>
    </xf>
    <xf numFmtId="4" fontId="10" fillId="2" borderId="17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0" fontId="0" fillId="5" borderId="0" xfId="0" applyFill="1"/>
    <xf numFmtId="0" fontId="0" fillId="6" borderId="0" xfId="0" applyFill="1"/>
    <xf numFmtId="0" fontId="11" fillId="0" borderId="0" xfId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0" fontId="11" fillId="0" borderId="0" xfId="1"/>
    <xf numFmtId="0" fontId="13" fillId="0" borderId="0" xfId="1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6" fillId="3" borderId="10" xfId="0" applyNumberFormat="1" applyFont="1" applyFill="1" applyBorder="1" applyAlignment="1">
      <alignment horizontal="left"/>
    </xf>
    <xf numFmtId="49" fontId="6" fillId="3" borderId="11" xfId="0" applyNumberFormat="1" applyFont="1" applyFill="1" applyBorder="1" applyAlignment="1">
      <alignment horizontal="left"/>
    </xf>
    <xf numFmtId="49" fontId="6" fillId="3" borderId="5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9" fontId="4" fillId="0" borderId="25" xfId="0" applyNumberFormat="1" applyFont="1" applyBorder="1" applyAlignment="1">
      <alignment horizontal="center"/>
    </xf>
    <xf numFmtId="49" fontId="6" fillId="2" borderId="12" xfId="0" applyNumberFormat="1" applyFont="1" applyFill="1" applyBorder="1" applyAlignment="1">
      <alignment horizontal="left"/>
    </xf>
    <xf numFmtId="49" fontId="6" fillId="2" borderId="13" xfId="0" applyNumberFormat="1" applyFont="1" applyFill="1" applyBorder="1" applyAlignment="1">
      <alignment horizontal="left"/>
    </xf>
    <xf numFmtId="0" fontId="7" fillId="0" borderId="1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</cellXfs>
  <cellStyles count="2">
    <cellStyle name="Default" xfId="1" xr:uid="{9A1F0FC1-6856-42BD-9034-8AD4D7894097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571502</xdr:colOff>
      <xdr:row>0</xdr:row>
      <xdr:rowOff>67234</xdr:rowOff>
    </xdr:from>
    <xdr:to>
      <xdr:col>5</xdr:col>
      <xdr:colOff>1485356</xdr:colOff>
      <xdr:row>5</xdr:row>
      <xdr:rowOff>9524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31175D-E928-4CA3-B3A3-C13783BAB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038727" y="67234"/>
          <a:ext cx="3009354" cy="1132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7"/>
  <sheetViews>
    <sheetView tabSelected="1" view="pageBreakPreview" zoomScale="70" zoomScaleNormal="100" zoomScaleSheetLayoutView="70" workbookViewId="0">
      <selection activeCell="A9" sqref="A9"/>
    </sheetView>
  </sheetViews>
  <sheetFormatPr defaultColWidth="8.85546875" defaultRowHeight="18.75" x14ac:dyDescent="0.3"/>
  <cols>
    <col min="1" max="1" width="8.140625" style="3" customWidth="1"/>
    <col min="2" max="2" width="52.42578125" style="18" customWidth="1"/>
    <col min="3" max="3" width="7.42578125" style="4" customWidth="1"/>
    <col min="4" max="5" width="11.42578125" style="5" customWidth="1"/>
    <col min="6" max="6" width="29" style="5" customWidth="1"/>
    <col min="7" max="16384" width="8.85546875" style="1"/>
  </cols>
  <sheetData>
    <row r="1" spans="1:6" s="77" customFormat="1" ht="15.75" x14ac:dyDescent="0.25">
      <c r="A1" s="72"/>
      <c r="B1" s="73"/>
      <c r="C1" s="74"/>
      <c r="D1" s="75"/>
      <c r="E1" s="75"/>
      <c r="F1" s="76"/>
    </row>
    <row r="2" spans="1:6" s="77" customFormat="1" ht="15.75" x14ac:dyDescent="0.25">
      <c r="A2" s="78" t="s">
        <v>266</v>
      </c>
      <c r="B2" s="73"/>
      <c r="C2" s="74"/>
      <c r="D2" s="75"/>
      <c r="E2" s="75"/>
      <c r="F2" s="76"/>
    </row>
    <row r="3" spans="1:6" s="77" customFormat="1" ht="15.75" x14ac:dyDescent="0.25">
      <c r="A3" s="78" t="s">
        <v>267</v>
      </c>
      <c r="B3" s="73"/>
      <c r="C3" s="74"/>
      <c r="D3" s="75"/>
      <c r="E3" s="75"/>
      <c r="F3" s="76"/>
    </row>
    <row r="4" spans="1:6" s="77" customFormat="1" ht="15.75" x14ac:dyDescent="0.25">
      <c r="A4" s="78" t="s">
        <v>268</v>
      </c>
      <c r="B4" s="73"/>
      <c r="C4" s="74"/>
      <c r="D4" s="75"/>
      <c r="E4" s="75"/>
      <c r="F4" s="76"/>
    </row>
    <row r="5" spans="1:6" s="77" customFormat="1" ht="15.75" x14ac:dyDescent="0.25">
      <c r="A5" s="78" t="s">
        <v>269</v>
      </c>
      <c r="B5" s="73"/>
      <c r="C5" s="74"/>
      <c r="D5" s="75"/>
      <c r="E5" s="75"/>
      <c r="F5" s="76"/>
    </row>
    <row r="6" spans="1:6" s="79" customFormat="1" ht="20.25" x14ac:dyDescent="0.3">
      <c r="B6" s="80"/>
      <c r="F6" s="81"/>
    </row>
    <row r="7" spans="1:6" s="79" customFormat="1" ht="23.25" x14ac:dyDescent="0.35">
      <c r="A7" s="84" t="s">
        <v>270</v>
      </c>
      <c r="B7" s="85"/>
      <c r="C7" s="85"/>
      <c r="D7" s="85"/>
      <c r="E7" s="85"/>
      <c r="F7" s="85"/>
    </row>
    <row r="8" spans="1:6" s="79" customFormat="1" ht="88.5" customHeight="1" thickBot="1" x14ac:dyDescent="0.4">
      <c r="A8" s="84" t="s">
        <v>271</v>
      </c>
      <c r="B8" s="85"/>
      <c r="C8" s="85"/>
      <c r="D8" s="85"/>
      <c r="E8" s="85"/>
      <c r="F8" s="85"/>
    </row>
    <row r="9" spans="1:6" s="2" customFormat="1" ht="75" x14ac:dyDescent="0.3">
      <c r="A9" s="7"/>
      <c r="B9" s="8" t="s">
        <v>0</v>
      </c>
      <c r="C9" s="8" t="s">
        <v>1</v>
      </c>
      <c r="D9" s="9" t="s">
        <v>2</v>
      </c>
      <c r="E9" s="9" t="s">
        <v>3</v>
      </c>
      <c r="F9" s="10" t="s">
        <v>4</v>
      </c>
    </row>
    <row r="10" spans="1:6" s="2" customFormat="1" ht="24.6" customHeight="1" x14ac:dyDescent="0.25">
      <c r="A10" s="86" t="s">
        <v>120</v>
      </c>
      <c r="B10" s="87"/>
      <c r="C10" s="87"/>
      <c r="D10" s="87"/>
      <c r="E10" s="87"/>
      <c r="F10" s="88"/>
    </row>
    <row r="11" spans="1:6" s="2" customFormat="1" ht="37.5" x14ac:dyDescent="0.25">
      <c r="A11" s="60">
        <v>1</v>
      </c>
      <c r="B11" s="61" t="s">
        <v>192</v>
      </c>
      <c r="C11" s="62" t="s">
        <v>6</v>
      </c>
      <c r="D11" s="62">
        <f>244.39+29.62</f>
        <v>274.01</v>
      </c>
      <c r="E11" s="62"/>
      <c r="F11" s="12">
        <f t="shared" ref="F11:F22" si="0">E11*D11</f>
        <v>0</v>
      </c>
    </row>
    <row r="12" spans="1:6" s="2" customFormat="1" ht="37.5" x14ac:dyDescent="0.25">
      <c r="A12" s="60">
        <f>A11+1</f>
        <v>2</v>
      </c>
      <c r="B12" s="61" t="s">
        <v>193</v>
      </c>
      <c r="C12" s="62" t="s">
        <v>6</v>
      </c>
      <c r="D12" s="62">
        <f>D11</f>
        <v>274.01</v>
      </c>
      <c r="E12" s="62"/>
      <c r="F12" s="12">
        <f t="shared" si="0"/>
        <v>0</v>
      </c>
    </row>
    <row r="13" spans="1:6" s="2" customFormat="1" ht="56.25" x14ac:dyDescent="0.25">
      <c r="A13" s="60">
        <f t="shared" ref="A13:A14" si="1">A12+1</f>
        <v>3</v>
      </c>
      <c r="B13" s="61" t="s">
        <v>194</v>
      </c>
      <c r="C13" s="62" t="s">
        <v>6</v>
      </c>
      <c r="D13" s="62">
        <f>D12</f>
        <v>274.01</v>
      </c>
      <c r="E13" s="62"/>
      <c r="F13" s="12">
        <f t="shared" si="0"/>
        <v>0</v>
      </c>
    </row>
    <row r="14" spans="1:6" s="2" customFormat="1" ht="37.5" x14ac:dyDescent="0.25">
      <c r="A14" s="60">
        <f t="shared" si="1"/>
        <v>4</v>
      </c>
      <c r="B14" s="61" t="s">
        <v>121</v>
      </c>
      <c r="C14" s="62" t="s">
        <v>6</v>
      </c>
      <c r="D14" s="62">
        <f>D13+264.66</f>
        <v>538.67000000000007</v>
      </c>
      <c r="E14" s="62"/>
      <c r="F14" s="12">
        <f t="shared" si="0"/>
        <v>0</v>
      </c>
    </row>
    <row r="15" spans="1:6" s="2" customFormat="1" ht="37.5" x14ac:dyDescent="0.25">
      <c r="A15" s="60">
        <f>A14+1</f>
        <v>5</v>
      </c>
      <c r="B15" s="61" t="s">
        <v>195</v>
      </c>
      <c r="C15" s="62" t="s">
        <v>6</v>
      </c>
      <c r="D15" s="62">
        <f>29.62+22.03</f>
        <v>51.650000000000006</v>
      </c>
      <c r="E15" s="62"/>
      <c r="F15" s="12">
        <f t="shared" si="0"/>
        <v>0</v>
      </c>
    </row>
    <row r="16" spans="1:6" s="2" customFormat="1" x14ac:dyDescent="0.25">
      <c r="A16" s="60">
        <f t="shared" ref="A16:A21" si="2">A15+1</f>
        <v>6</v>
      </c>
      <c r="B16" s="61" t="s">
        <v>122</v>
      </c>
      <c r="C16" s="62" t="s">
        <v>6</v>
      </c>
      <c r="D16" s="62">
        <f>D14+D15</f>
        <v>590.32000000000005</v>
      </c>
      <c r="E16" s="62"/>
      <c r="F16" s="12">
        <f t="shared" si="0"/>
        <v>0</v>
      </c>
    </row>
    <row r="17" spans="1:6" s="2" customFormat="1" ht="56.25" x14ac:dyDescent="0.25">
      <c r="A17" s="60">
        <f t="shared" si="2"/>
        <v>7</v>
      </c>
      <c r="B17" s="61" t="s">
        <v>123</v>
      </c>
      <c r="C17" s="62" t="s">
        <v>6</v>
      </c>
      <c r="D17" s="62">
        <f>D14-D15</f>
        <v>487.0200000000001</v>
      </c>
      <c r="E17" s="62"/>
      <c r="F17" s="12">
        <f t="shared" si="0"/>
        <v>0</v>
      </c>
    </row>
    <row r="18" spans="1:6" s="2" customFormat="1" ht="56.25" x14ac:dyDescent="0.25">
      <c r="A18" s="60">
        <f t="shared" si="2"/>
        <v>8</v>
      </c>
      <c r="B18" s="61" t="s">
        <v>124</v>
      </c>
      <c r="C18" s="62" t="s">
        <v>6</v>
      </c>
      <c r="D18" s="62">
        <f>D15</f>
        <v>51.650000000000006</v>
      </c>
      <c r="E18" s="62"/>
      <c r="F18" s="12">
        <f t="shared" si="0"/>
        <v>0</v>
      </c>
    </row>
    <row r="19" spans="1:6" s="2" customFormat="1" ht="37.5" x14ac:dyDescent="0.25">
      <c r="A19" s="60">
        <f t="shared" si="2"/>
        <v>9</v>
      </c>
      <c r="B19" s="61" t="s">
        <v>133</v>
      </c>
      <c r="C19" s="62" t="s">
        <v>10</v>
      </c>
      <c r="D19" s="62">
        <f>24*4+12*6</f>
        <v>168</v>
      </c>
      <c r="E19" s="62"/>
      <c r="F19" s="12">
        <f t="shared" si="0"/>
        <v>0</v>
      </c>
    </row>
    <row r="20" spans="1:6" s="2" customFormat="1" x14ac:dyDescent="0.25">
      <c r="A20" s="60">
        <f t="shared" si="2"/>
        <v>10</v>
      </c>
      <c r="B20" s="61" t="s">
        <v>125</v>
      </c>
      <c r="C20" s="62" t="s">
        <v>10</v>
      </c>
      <c r="D20" s="62">
        <f>D19</f>
        <v>168</v>
      </c>
      <c r="E20" s="62"/>
      <c r="F20" s="12">
        <f t="shared" si="0"/>
        <v>0</v>
      </c>
    </row>
    <row r="21" spans="1:6" s="2" customFormat="1" x14ac:dyDescent="0.25">
      <c r="A21" s="60">
        <f t="shared" si="2"/>
        <v>11</v>
      </c>
      <c r="B21" s="61" t="s">
        <v>238</v>
      </c>
      <c r="C21" s="62" t="s">
        <v>9</v>
      </c>
      <c r="D21" s="62">
        <v>50</v>
      </c>
      <c r="E21" s="62"/>
      <c r="F21" s="12">
        <f t="shared" si="0"/>
        <v>0</v>
      </c>
    </row>
    <row r="22" spans="1:6" s="2" customFormat="1" ht="56.25" x14ac:dyDescent="0.25">
      <c r="A22" s="60">
        <f>A21+1</f>
        <v>12</v>
      </c>
      <c r="B22" s="61" t="s">
        <v>260</v>
      </c>
      <c r="C22" s="62" t="s">
        <v>10</v>
      </c>
      <c r="D22" s="62">
        <f>1.35*24</f>
        <v>32.400000000000006</v>
      </c>
      <c r="E22" s="62"/>
      <c r="F22" s="12">
        <f t="shared" si="0"/>
        <v>0</v>
      </c>
    </row>
    <row r="23" spans="1:6" s="2" customFormat="1" ht="37.5" x14ac:dyDescent="0.25">
      <c r="A23" s="60">
        <f>A22+1</f>
        <v>13</v>
      </c>
      <c r="B23" s="61" t="s">
        <v>257</v>
      </c>
      <c r="C23" s="62" t="s">
        <v>9</v>
      </c>
      <c r="D23" s="62">
        <v>10</v>
      </c>
      <c r="E23" s="62"/>
      <c r="F23" s="12"/>
    </row>
    <row r="24" spans="1:6" s="2" customFormat="1" ht="24.6" customHeight="1" x14ac:dyDescent="0.25">
      <c r="A24" s="86" t="s">
        <v>126</v>
      </c>
      <c r="B24" s="87"/>
      <c r="C24" s="87"/>
      <c r="D24" s="87"/>
      <c r="E24" s="87"/>
      <c r="F24" s="88"/>
    </row>
    <row r="25" spans="1:6" s="2" customFormat="1" ht="37.5" x14ac:dyDescent="0.25">
      <c r="A25" s="11">
        <f>A23+1</f>
        <v>14</v>
      </c>
      <c r="B25" s="61" t="s">
        <v>127</v>
      </c>
      <c r="C25" s="6" t="s">
        <v>6</v>
      </c>
      <c r="D25" s="6">
        <v>1446</v>
      </c>
      <c r="E25" s="6"/>
      <c r="F25" s="12">
        <f t="shared" ref="F25" si="3">E25*D25</f>
        <v>0</v>
      </c>
    </row>
    <row r="26" spans="1:6" s="2" customFormat="1" ht="37.5" x14ac:dyDescent="0.25">
      <c r="A26" s="60">
        <f t="shared" ref="A26:A45" si="4">A25+1</f>
        <v>15</v>
      </c>
      <c r="B26" s="61" t="s">
        <v>128</v>
      </c>
      <c r="C26" s="6" t="s">
        <v>6</v>
      </c>
      <c r="D26" s="6">
        <v>200</v>
      </c>
      <c r="E26" s="6"/>
      <c r="F26" s="12">
        <f t="shared" ref="F26:F45" si="5">E26*D26</f>
        <v>0</v>
      </c>
    </row>
    <row r="27" spans="1:6" s="2" customFormat="1" ht="46.5" customHeight="1" x14ac:dyDescent="0.25">
      <c r="A27" s="60">
        <f t="shared" si="4"/>
        <v>16</v>
      </c>
      <c r="B27" s="61" t="s">
        <v>11</v>
      </c>
      <c r="C27" s="6" t="s">
        <v>6</v>
      </c>
      <c r="D27" s="6">
        <v>60</v>
      </c>
      <c r="E27" s="6"/>
      <c r="F27" s="12">
        <f t="shared" si="5"/>
        <v>0</v>
      </c>
    </row>
    <row r="28" spans="1:6" s="2" customFormat="1" ht="56.25" x14ac:dyDescent="0.25">
      <c r="A28" s="60">
        <f t="shared" si="4"/>
        <v>17</v>
      </c>
      <c r="B28" s="61" t="s">
        <v>129</v>
      </c>
      <c r="C28" s="6" t="s">
        <v>10</v>
      </c>
      <c r="D28" s="6">
        <v>656</v>
      </c>
      <c r="E28" s="6"/>
      <c r="F28" s="12">
        <f t="shared" si="5"/>
        <v>0</v>
      </c>
    </row>
    <row r="29" spans="1:6" s="2" customFormat="1" ht="56.25" x14ac:dyDescent="0.25">
      <c r="A29" s="60">
        <f t="shared" si="4"/>
        <v>18</v>
      </c>
      <c r="B29" s="61" t="s">
        <v>130</v>
      </c>
      <c r="C29" s="6" t="s">
        <v>10</v>
      </c>
      <c r="D29" s="6">
        <v>100</v>
      </c>
      <c r="E29" s="6"/>
      <c r="F29" s="12">
        <f t="shared" si="5"/>
        <v>0</v>
      </c>
    </row>
    <row r="30" spans="1:6" s="2" customFormat="1" ht="46.5" customHeight="1" x14ac:dyDescent="0.25">
      <c r="A30" s="60">
        <f t="shared" si="4"/>
        <v>19</v>
      </c>
      <c r="B30" s="61" t="s">
        <v>14</v>
      </c>
      <c r="C30" s="6" t="s">
        <v>6</v>
      </c>
      <c r="D30" s="6">
        <f>D25</f>
        <v>1446</v>
      </c>
      <c r="E30" s="6"/>
      <c r="F30" s="12">
        <f t="shared" si="5"/>
        <v>0</v>
      </c>
    </row>
    <row r="31" spans="1:6" s="2" customFormat="1" ht="46.5" customHeight="1" x14ac:dyDescent="0.25">
      <c r="A31" s="60">
        <f t="shared" si="4"/>
        <v>20</v>
      </c>
      <c r="B31" s="61" t="s">
        <v>15</v>
      </c>
      <c r="C31" s="6" t="s">
        <v>6</v>
      </c>
      <c r="D31" s="6">
        <f>D30</f>
        <v>1446</v>
      </c>
      <c r="E31" s="6"/>
      <c r="F31" s="12">
        <f t="shared" si="5"/>
        <v>0</v>
      </c>
    </row>
    <row r="32" spans="1:6" s="2" customFormat="1" ht="46.5" customHeight="1" x14ac:dyDescent="0.25">
      <c r="A32" s="60">
        <f t="shared" si="4"/>
        <v>21</v>
      </c>
      <c r="B32" s="61" t="s">
        <v>135</v>
      </c>
      <c r="C32" s="6" t="s">
        <v>6</v>
      </c>
      <c r="D32" s="6">
        <v>656</v>
      </c>
      <c r="E32" s="6"/>
      <c r="F32" s="12">
        <f t="shared" ref="F32:F33" si="6">E32*D32</f>
        <v>0</v>
      </c>
    </row>
    <row r="33" spans="1:6" s="2" customFormat="1" ht="46.5" customHeight="1" x14ac:dyDescent="0.25">
      <c r="A33" s="60">
        <f t="shared" si="4"/>
        <v>22</v>
      </c>
      <c r="B33" s="61" t="s">
        <v>136</v>
      </c>
      <c r="C33" s="6" t="s">
        <v>6</v>
      </c>
      <c r="D33" s="6">
        <v>656</v>
      </c>
      <c r="E33" s="6"/>
      <c r="F33" s="12">
        <f t="shared" si="6"/>
        <v>0</v>
      </c>
    </row>
    <row r="34" spans="1:6" s="2" customFormat="1" ht="46.5" customHeight="1" x14ac:dyDescent="0.25">
      <c r="A34" s="60">
        <f t="shared" si="4"/>
        <v>23</v>
      </c>
      <c r="B34" s="61" t="s">
        <v>16</v>
      </c>
      <c r="C34" s="6" t="s">
        <v>6</v>
      </c>
      <c r="D34" s="6">
        <f>(D31+D26)*4</f>
        <v>6584</v>
      </c>
      <c r="E34" s="6"/>
      <c r="F34" s="12">
        <f t="shared" si="5"/>
        <v>0</v>
      </c>
    </row>
    <row r="35" spans="1:6" s="2" customFormat="1" ht="46.5" customHeight="1" x14ac:dyDescent="0.25">
      <c r="A35" s="60">
        <f t="shared" si="4"/>
        <v>24</v>
      </c>
      <c r="B35" s="61" t="s">
        <v>252</v>
      </c>
      <c r="C35" s="6" t="s">
        <v>6</v>
      </c>
      <c r="D35" s="6">
        <f>D25</f>
        <v>1446</v>
      </c>
      <c r="E35" s="6"/>
      <c r="F35" s="12">
        <f t="shared" si="5"/>
        <v>0</v>
      </c>
    </row>
    <row r="36" spans="1:6" s="2" customFormat="1" ht="46.5" customHeight="1" x14ac:dyDescent="0.25">
      <c r="A36" s="60">
        <f t="shared" si="4"/>
        <v>25</v>
      </c>
      <c r="B36" s="61" t="s">
        <v>131</v>
      </c>
      <c r="C36" s="6" t="s">
        <v>6</v>
      </c>
      <c r="D36" s="6">
        <f>D26</f>
        <v>200</v>
      </c>
      <c r="E36" s="6"/>
      <c r="F36" s="12">
        <f t="shared" si="5"/>
        <v>0</v>
      </c>
    </row>
    <row r="37" spans="1:6" s="2" customFormat="1" ht="45" customHeight="1" x14ac:dyDescent="0.25">
      <c r="A37" s="60">
        <f t="shared" si="4"/>
        <v>26</v>
      </c>
      <c r="B37" s="61" t="s">
        <v>132</v>
      </c>
      <c r="C37" s="6" t="s">
        <v>6</v>
      </c>
      <c r="D37" s="62">
        <f>D36</f>
        <v>200</v>
      </c>
      <c r="E37" s="62"/>
      <c r="F37" s="12">
        <f t="shared" si="5"/>
        <v>0</v>
      </c>
    </row>
    <row r="38" spans="1:6" s="2" customFormat="1" ht="45" customHeight="1" x14ac:dyDescent="0.25">
      <c r="A38" s="60">
        <f t="shared" si="4"/>
        <v>27</v>
      </c>
      <c r="B38" s="61" t="s">
        <v>259</v>
      </c>
      <c r="C38" s="6" t="s">
        <v>9</v>
      </c>
      <c r="D38" s="62">
        <v>150</v>
      </c>
      <c r="E38" s="62"/>
      <c r="F38" s="12">
        <f t="shared" si="5"/>
        <v>0</v>
      </c>
    </row>
    <row r="39" spans="1:6" s="2" customFormat="1" ht="45" customHeight="1" x14ac:dyDescent="0.25">
      <c r="A39" s="60">
        <f t="shared" si="4"/>
        <v>28</v>
      </c>
      <c r="B39" s="61" t="s">
        <v>261</v>
      </c>
      <c r="C39" s="6" t="s">
        <v>10</v>
      </c>
      <c r="D39" s="62">
        <v>100</v>
      </c>
      <c r="E39" s="62"/>
      <c r="F39" s="12">
        <f t="shared" si="5"/>
        <v>0</v>
      </c>
    </row>
    <row r="40" spans="1:6" s="2" customFormat="1" ht="37.5" x14ac:dyDescent="0.25">
      <c r="A40" s="60">
        <f t="shared" si="4"/>
        <v>29</v>
      </c>
      <c r="B40" s="61" t="s">
        <v>151</v>
      </c>
      <c r="C40" s="6" t="s">
        <v>10</v>
      </c>
      <c r="D40" s="62">
        <v>100</v>
      </c>
      <c r="E40" s="62"/>
      <c r="F40" s="12">
        <f t="shared" si="5"/>
        <v>0</v>
      </c>
    </row>
    <row r="41" spans="1:6" s="2" customFormat="1" ht="37.5" x14ac:dyDescent="0.25">
      <c r="A41" s="60">
        <f t="shared" si="4"/>
        <v>30</v>
      </c>
      <c r="B41" s="61" t="s">
        <v>13</v>
      </c>
      <c r="C41" s="62" t="s">
        <v>10</v>
      </c>
      <c r="D41" s="62">
        <v>90</v>
      </c>
      <c r="E41" s="62"/>
      <c r="F41" s="12">
        <f t="shared" si="5"/>
        <v>0</v>
      </c>
    </row>
    <row r="42" spans="1:6" s="2" customFormat="1" x14ac:dyDescent="0.25">
      <c r="A42" s="60">
        <f t="shared" si="4"/>
        <v>31</v>
      </c>
      <c r="B42" s="61" t="s">
        <v>197</v>
      </c>
      <c r="C42" s="62" t="s">
        <v>6</v>
      </c>
      <c r="D42" s="62">
        <v>38.340000000000003</v>
      </c>
      <c r="E42" s="62"/>
      <c r="F42" s="12">
        <f t="shared" si="5"/>
        <v>0</v>
      </c>
    </row>
    <row r="43" spans="1:6" s="2" customFormat="1" x14ac:dyDescent="0.25">
      <c r="A43" s="60">
        <f t="shared" si="4"/>
        <v>32</v>
      </c>
      <c r="B43" s="61" t="s">
        <v>255</v>
      </c>
      <c r="C43" s="62" t="s">
        <v>10</v>
      </c>
      <c r="D43" s="62">
        <v>100</v>
      </c>
      <c r="E43" s="62"/>
      <c r="F43" s="12"/>
    </row>
    <row r="44" spans="1:6" s="2" customFormat="1" x14ac:dyDescent="0.25">
      <c r="A44" s="60">
        <f t="shared" si="4"/>
        <v>33</v>
      </c>
      <c r="B44" s="61" t="s">
        <v>256</v>
      </c>
      <c r="C44" s="62" t="s">
        <v>10</v>
      </c>
      <c r="D44" s="62">
        <v>100</v>
      </c>
      <c r="E44" s="62"/>
      <c r="F44" s="12"/>
    </row>
    <row r="45" spans="1:6" s="2" customFormat="1" ht="37.5" x14ac:dyDescent="0.25">
      <c r="A45" s="60">
        <f t="shared" si="4"/>
        <v>34</v>
      </c>
      <c r="B45" s="61" t="s">
        <v>254</v>
      </c>
      <c r="C45" s="62" t="s">
        <v>9</v>
      </c>
      <c r="D45" s="62">
        <v>20</v>
      </c>
      <c r="E45" s="62"/>
      <c r="F45" s="12">
        <f t="shared" si="5"/>
        <v>0</v>
      </c>
    </row>
    <row r="46" spans="1:6" s="2" customFormat="1" x14ac:dyDescent="0.25">
      <c r="A46" s="86" t="s">
        <v>134</v>
      </c>
      <c r="B46" s="87"/>
      <c r="C46" s="87"/>
      <c r="D46" s="87"/>
      <c r="E46" s="87"/>
      <c r="F46" s="88"/>
    </row>
    <row r="47" spans="1:6" s="2" customFormat="1" x14ac:dyDescent="0.25">
      <c r="A47" s="11">
        <f>A45+1</f>
        <v>35</v>
      </c>
      <c r="B47" s="61" t="s">
        <v>196</v>
      </c>
      <c r="C47" s="62" t="s">
        <v>6</v>
      </c>
      <c r="D47" s="62">
        <v>10.050000000000001</v>
      </c>
      <c r="E47" s="62"/>
      <c r="F47" s="12">
        <f t="shared" ref="F47:F89" si="7">E47*D47</f>
        <v>0</v>
      </c>
    </row>
    <row r="48" spans="1:6" s="2" customFormat="1" ht="46.5" customHeight="1" x14ac:dyDescent="0.25">
      <c r="A48" s="60">
        <f t="shared" ref="A48" si="8">A47+1</f>
        <v>36</v>
      </c>
      <c r="B48" s="61" t="s">
        <v>5</v>
      </c>
      <c r="C48" s="6" t="s">
        <v>6</v>
      </c>
      <c r="D48" s="6">
        <f>144.31+236.35</f>
        <v>380.65999999999997</v>
      </c>
      <c r="E48" s="6"/>
      <c r="F48" s="12">
        <f t="shared" si="7"/>
        <v>0</v>
      </c>
    </row>
    <row r="49" spans="1:6" s="2" customFormat="1" ht="46.5" customHeight="1" x14ac:dyDescent="0.25">
      <c r="A49" s="60">
        <f t="shared" ref="A49:A57" si="9">A48+1</f>
        <v>37</v>
      </c>
      <c r="B49" s="61" t="s">
        <v>7</v>
      </c>
      <c r="C49" s="6" t="s">
        <v>6</v>
      </c>
      <c r="D49" s="6">
        <f>21.6+18.84</f>
        <v>40.44</v>
      </c>
      <c r="E49" s="6"/>
      <c r="F49" s="12">
        <f t="shared" si="7"/>
        <v>0</v>
      </c>
    </row>
    <row r="50" spans="1:6" s="2" customFormat="1" ht="46.5" customHeight="1" x14ac:dyDescent="0.25">
      <c r="A50" s="60">
        <f t="shared" si="9"/>
        <v>38</v>
      </c>
      <c r="B50" s="61" t="s">
        <v>8</v>
      </c>
      <c r="C50" s="6" t="s">
        <v>9</v>
      </c>
      <c r="D50" s="6">
        <v>55</v>
      </c>
      <c r="E50" s="6"/>
      <c r="F50" s="12">
        <f t="shared" si="7"/>
        <v>0</v>
      </c>
    </row>
    <row r="51" spans="1:6" s="2" customFormat="1" ht="46.5" customHeight="1" x14ac:dyDescent="0.25">
      <c r="A51" s="60">
        <f t="shared" si="9"/>
        <v>39</v>
      </c>
      <c r="B51" s="61" t="s">
        <v>12</v>
      </c>
      <c r="C51" s="6" t="s">
        <v>6</v>
      </c>
      <c r="D51" s="6">
        <v>120</v>
      </c>
      <c r="E51" s="6"/>
      <c r="F51" s="12">
        <f t="shared" si="7"/>
        <v>0</v>
      </c>
    </row>
    <row r="52" spans="1:6" s="2" customFormat="1" ht="46.5" customHeight="1" x14ac:dyDescent="0.25">
      <c r="A52" s="60">
        <f t="shared" si="9"/>
        <v>40</v>
      </c>
      <c r="B52" s="61" t="s">
        <v>118</v>
      </c>
      <c r="C52" s="6" t="s">
        <v>6</v>
      </c>
      <c r="D52" s="6">
        <f>D49</f>
        <v>40.44</v>
      </c>
      <c r="E52" s="6"/>
      <c r="F52" s="12">
        <f t="shared" si="7"/>
        <v>0</v>
      </c>
    </row>
    <row r="53" spans="1:6" s="2" customFormat="1" ht="46.5" customHeight="1" x14ac:dyDescent="0.25">
      <c r="A53" s="60">
        <f t="shared" si="9"/>
        <v>41</v>
      </c>
      <c r="B53" s="61" t="s">
        <v>119</v>
      </c>
      <c r="C53" s="6" t="s">
        <v>6</v>
      </c>
      <c r="D53" s="6">
        <f>D49</f>
        <v>40.44</v>
      </c>
      <c r="E53" s="6"/>
      <c r="F53" s="12">
        <f t="shared" si="7"/>
        <v>0</v>
      </c>
    </row>
    <row r="54" spans="1:6" s="2" customFormat="1" ht="46.5" customHeight="1" x14ac:dyDescent="0.25">
      <c r="A54" s="60">
        <f t="shared" si="9"/>
        <v>42</v>
      </c>
      <c r="B54" s="61" t="s">
        <v>137</v>
      </c>
      <c r="C54" s="6" t="s">
        <v>6</v>
      </c>
      <c r="D54" s="6">
        <f>D49*3</f>
        <v>121.32</v>
      </c>
      <c r="E54" s="6"/>
      <c r="F54" s="12">
        <f t="shared" si="7"/>
        <v>0</v>
      </c>
    </row>
    <row r="55" spans="1:6" s="2" customFormat="1" ht="46.5" customHeight="1" x14ac:dyDescent="0.25">
      <c r="A55" s="60">
        <f t="shared" si="9"/>
        <v>43</v>
      </c>
      <c r="B55" s="61" t="s">
        <v>138</v>
      </c>
      <c r="C55" s="6" t="s">
        <v>9</v>
      </c>
      <c r="D55" s="6">
        <v>32</v>
      </c>
      <c r="E55" s="6"/>
      <c r="F55" s="12">
        <f t="shared" si="7"/>
        <v>0</v>
      </c>
    </row>
    <row r="56" spans="1:6" s="2" customFormat="1" ht="46.5" customHeight="1" x14ac:dyDescent="0.25">
      <c r="A56" s="60">
        <f t="shared" si="9"/>
        <v>44</v>
      </c>
      <c r="B56" s="61" t="s">
        <v>117</v>
      </c>
      <c r="C56" s="6" t="s">
        <v>10</v>
      </c>
      <c r="D56" s="6">
        <f>24*8+12*11</f>
        <v>324</v>
      </c>
      <c r="E56" s="6"/>
      <c r="F56" s="12">
        <f t="shared" si="7"/>
        <v>0</v>
      </c>
    </row>
    <row r="57" spans="1:6" s="2" customFormat="1" ht="46.5" customHeight="1" x14ac:dyDescent="0.25">
      <c r="A57" s="60">
        <f t="shared" si="9"/>
        <v>45</v>
      </c>
      <c r="B57" s="61" t="s">
        <v>139</v>
      </c>
      <c r="C57" s="6" t="s">
        <v>6</v>
      </c>
      <c r="D57" s="6">
        <f>D53</f>
        <v>40.44</v>
      </c>
      <c r="E57" s="6"/>
      <c r="F57" s="12">
        <f t="shared" si="7"/>
        <v>0</v>
      </c>
    </row>
    <row r="58" spans="1:6" s="2" customFormat="1" x14ac:dyDescent="0.25">
      <c r="A58" s="86" t="s">
        <v>140</v>
      </c>
      <c r="B58" s="87"/>
      <c r="C58" s="87"/>
      <c r="D58" s="87"/>
      <c r="E58" s="87"/>
      <c r="F58" s="88"/>
    </row>
    <row r="59" spans="1:6" s="2" customFormat="1" x14ac:dyDescent="0.25">
      <c r="A59" s="63">
        <f>A57+1</f>
        <v>46</v>
      </c>
      <c r="B59" s="64" t="s">
        <v>141</v>
      </c>
      <c r="C59" s="65" t="s">
        <v>6</v>
      </c>
      <c r="D59" s="65">
        <f>12*24</f>
        <v>288</v>
      </c>
      <c r="E59" s="65"/>
      <c r="F59" s="12">
        <f t="shared" si="7"/>
        <v>0</v>
      </c>
    </row>
    <row r="60" spans="1:6" s="2" customFormat="1" ht="37.5" x14ac:dyDescent="0.25">
      <c r="A60" s="60">
        <f t="shared" ref="A60:A70" si="10">A59+1</f>
        <v>47</v>
      </c>
      <c r="B60" s="64" t="s">
        <v>142</v>
      </c>
      <c r="C60" s="65" t="s">
        <v>6</v>
      </c>
      <c r="D60" s="65">
        <f>D59</f>
        <v>288</v>
      </c>
      <c r="E60" s="65"/>
      <c r="F60" s="12">
        <f t="shared" si="7"/>
        <v>0</v>
      </c>
    </row>
    <row r="61" spans="1:6" s="2" customFormat="1" x14ac:dyDescent="0.25">
      <c r="A61" s="60">
        <f t="shared" si="10"/>
        <v>48</v>
      </c>
      <c r="B61" s="64" t="s">
        <v>143</v>
      </c>
      <c r="C61" s="65" t="s">
        <v>6</v>
      </c>
      <c r="D61" s="65">
        <f>D60</f>
        <v>288</v>
      </c>
      <c r="E61" s="65"/>
      <c r="F61" s="12">
        <f t="shared" si="7"/>
        <v>0</v>
      </c>
    </row>
    <row r="62" spans="1:6" s="2" customFormat="1" x14ac:dyDescent="0.25">
      <c r="A62" s="60">
        <f t="shared" si="10"/>
        <v>49</v>
      </c>
      <c r="B62" s="64" t="s">
        <v>145</v>
      </c>
      <c r="C62" s="65" t="s">
        <v>6</v>
      </c>
      <c r="D62" s="65">
        <f>D61</f>
        <v>288</v>
      </c>
      <c r="E62" s="65"/>
      <c r="F62" s="12">
        <f t="shared" si="7"/>
        <v>0</v>
      </c>
    </row>
    <row r="63" spans="1:6" s="2" customFormat="1" ht="37.5" x14ac:dyDescent="0.25">
      <c r="A63" s="60">
        <f t="shared" si="10"/>
        <v>50</v>
      </c>
      <c r="B63" s="64" t="s">
        <v>144</v>
      </c>
      <c r="C63" s="65" t="s">
        <v>6</v>
      </c>
      <c r="D63" s="65">
        <f>D62</f>
        <v>288</v>
      </c>
      <c r="E63" s="65"/>
      <c r="F63" s="12">
        <f t="shared" si="7"/>
        <v>0</v>
      </c>
    </row>
    <row r="64" spans="1:6" s="2" customFormat="1" ht="56.25" x14ac:dyDescent="0.25">
      <c r="A64" s="60">
        <f t="shared" si="10"/>
        <v>51</v>
      </c>
      <c r="B64" s="64" t="s">
        <v>146</v>
      </c>
      <c r="C64" s="65" t="s">
        <v>10</v>
      </c>
      <c r="D64" s="65">
        <f>(24+12+24+12)*3</f>
        <v>216</v>
      </c>
      <c r="E64" s="65"/>
      <c r="F64" s="12">
        <f t="shared" si="7"/>
        <v>0</v>
      </c>
    </row>
    <row r="65" spans="1:6" s="2" customFormat="1" ht="56.25" x14ac:dyDescent="0.25">
      <c r="A65" s="60">
        <f t="shared" si="10"/>
        <v>52</v>
      </c>
      <c r="B65" s="64" t="s">
        <v>147</v>
      </c>
      <c r="C65" s="65" t="s">
        <v>10</v>
      </c>
      <c r="D65" s="65">
        <f>D64</f>
        <v>216</v>
      </c>
      <c r="E65" s="65"/>
      <c r="F65" s="12">
        <f t="shared" si="7"/>
        <v>0</v>
      </c>
    </row>
    <row r="66" spans="1:6" s="2" customFormat="1" ht="56.25" x14ac:dyDescent="0.25">
      <c r="A66" s="60">
        <f t="shared" si="10"/>
        <v>53</v>
      </c>
      <c r="B66" s="64" t="s">
        <v>198</v>
      </c>
      <c r="C66" s="65" t="s">
        <v>10</v>
      </c>
      <c r="D66" s="65">
        <f>(12*2+24*2)</f>
        <v>72</v>
      </c>
      <c r="E66" s="65"/>
      <c r="F66" s="12">
        <f t="shared" si="7"/>
        <v>0</v>
      </c>
    </row>
    <row r="67" spans="1:6" s="2" customFormat="1" ht="37.5" x14ac:dyDescent="0.25">
      <c r="A67" s="60">
        <f t="shared" si="10"/>
        <v>54</v>
      </c>
      <c r="B67" s="64" t="s">
        <v>154</v>
      </c>
      <c r="C67" s="65" t="s">
        <v>10</v>
      </c>
      <c r="D67" s="65">
        <f>D66</f>
        <v>72</v>
      </c>
      <c r="E67" s="65"/>
      <c r="F67" s="12">
        <f t="shared" si="7"/>
        <v>0</v>
      </c>
    </row>
    <row r="68" spans="1:6" s="2" customFormat="1" x14ac:dyDescent="0.25">
      <c r="A68" s="60">
        <f t="shared" si="10"/>
        <v>55</v>
      </c>
      <c r="B68" s="64" t="s">
        <v>155</v>
      </c>
      <c r="C68" s="65" t="s">
        <v>10</v>
      </c>
      <c r="D68" s="65">
        <f>D67</f>
        <v>72</v>
      </c>
      <c r="E68" s="65"/>
      <c r="F68" s="12">
        <f t="shared" si="7"/>
        <v>0</v>
      </c>
    </row>
    <row r="69" spans="1:6" s="2" customFormat="1" x14ac:dyDescent="0.25">
      <c r="A69" s="60">
        <f t="shared" si="10"/>
        <v>56</v>
      </c>
      <c r="B69" s="64" t="s">
        <v>148</v>
      </c>
      <c r="C69" s="65" t="s">
        <v>9</v>
      </c>
      <c r="D69" s="65">
        <v>4</v>
      </c>
      <c r="E69" s="65"/>
      <c r="F69" s="12">
        <f t="shared" si="7"/>
        <v>0</v>
      </c>
    </row>
    <row r="70" spans="1:6" s="2" customFormat="1" x14ac:dyDescent="0.25">
      <c r="A70" s="60">
        <f t="shared" si="10"/>
        <v>57</v>
      </c>
      <c r="B70" s="64" t="s">
        <v>149</v>
      </c>
      <c r="C70" s="65" t="s">
        <v>9</v>
      </c>
      <c r="D70" s="65">
        <v>2</v>
      </c>
      <c r="E70" s="65"/>
      <c r="F70" s="12">
        <f t="shared" si="7"/>
        <v>0</v>
      </c>
    </row>
    <row r="71" spans="1:6" s="2" customFormat="1" x14ac:dyDescent="0.25">
      <c r="A71" s="86" t="s">
        <v>150</v>
      </c>
      <c r="B71" s="87"/>
      <c r="C71" s="87"/>
      <c r="D71" s="87"/>
      <c r="E71" s="87"/>
      <c r="F71" s="88"/>
    </row>
    <row r="72" spans="1:6" s="2" customFormat="1" ht="37.5" x14ac:dyDescent="0.25">
      <c r="A72" s="63">
        <f>A70+1</f>
        <v>58</v>
      </c>
      <c r="B72" s="64" t="s">
        <v>156</v>
      </c>
      <c r="C72" s="65" t="s">
        <v>6</v>
      </c>
      <c r="D72" s="65">
        <v>541.67999999999995</v>
      </c>
      <c r="E72" s="65"/>
      <c r="F72" s="12">
        <f t="shared" si="7"/>
        <v>0</v>
      </c>
    </row>
    <row r="73" spans="1:6" s="2" customFormat="1" ht="56.25" x14ac:dyDescent="0.25">
      <c r="A73" s="63">
        <f>A72+1</f>
        <v>59</v>
      </c>
      <c r="B73" s="64" t="s">
        <v>253</v>
      </c>
      <c r="C73" s="65" t="s">
        <v>6</v>
      </c>
      <c r="D73" s="65">
        <f>D72</f>
        <v>541.67999999999995</v>
      </c>
      <c r="E73" s="65"/>
      <c r="F73" s="12">
        <f t="shared" si="7"/>
        <v>0</v>
      </c>
    </row>
    <row r="74" spans="1:6" s="2" customFormat="1" x14ac:dyDescent="0.25">
      <c r="A74" s="63">
        <f t="shared" ref="A74:A78" si="11">A73+1</f>
        <v>60</v>
      </c>
      <c r="B74" s="64" t="s">
        <v>157</v>
      </c>
      <c r="C74" s="65" t="s">
        <v>6</v>
      </c>
      <c r="D74" s="65">
        <f>D73</f>
        <v>541.67999999999995</v>
      </c>
      <c r="E74" s="65"/>
      <c r="F74" s="12">
        <f t="shared" si="7"/>
        <v>0</v>
      </c>
    </row>
    <row r="75" spans="1:6" s="2" customFormat="1" ht="37.5" x14ac:dyDescent="0.25">
      <c r="A75" s="63">
        <f t="shared" si="11"/>
        <v>61</v>
      </c>
      <c r="B75" s="64" t="s">
        <v>158</v>
      </c>
      <c r="C75" s="65" t="s">
        <v>6</v>
      </c>
      <c r="D75" s="65">
        <f>D74</f>
        <v>541.67999999999995</v>
      </c>
      <c r="E75" s="65"/>
      <c r="F75" s="12">
        <f t="shared" si="7"/>
        <v>0</v>
      </c>
    </row>
    <row r="76" spans="1:6" s="2" customFormat="1" ht="56.25" x14ac:dyDescent="0.25">
      <c r="A76" s="63">
        <f t="shared" si="11"/>
        <v>62</v>
      </c>
      <c r="B76" s="64" t="s">
        <v>159</v>
      </c>
      <c r="C76" s="65" t="s">
        <v>10</v>
      </c>
      <c r="D76" s="65">
        <v>115</v>
      </c>
      <c r="E76" s="65"/>
      <c r="F76" s="12">
        <f t="shared" si="7"/>
        <v>0</v>
      </c>
    </row>
    <row r="77" spans="1:6" s="2" customFormat="1" ht="37.5" x14ac:dyDescent="0.25">
      <c r="A77" s="63">
        <f t="shared" si="11"/>
        <v>63</v>
      </c>
      <c r="B77" s="64" t="s">
        <v>160</v>
      </c>
      <c r="C77" s="65" t="s">
        <v>10</v>
      </c>
      <c r="D77" s="65">
        <v>40.799999999999997</v>
      </c>
      <c r="E77" s="65"/>
      <c r="F77" s="12">
        <f t="shared" si="7"/>
        <v>0</v>
      </c>
    </row>
    <row r="78" spans="1:6" s="2" customFormat="1" x14ac:dyDescent="0.25">
      <c r="A78" s="63">
        <f t="shared" si="11"/>
        <v>64</v>
      </c>
      <c r="B78" s="64" t="s">
        <v>161</v>
      </c>
      <c r="C78" s="65" t="s">
        <v>10</v>
      </c>
      <c r="D78" s="65">
        <f>D77</f>
        <v>40.799999999999997</v>
      </c>
      <c r="E78" s="65"/>
      <c r="F78" s="12">
        <f t="shared" si="7"/>
        <v>0</v>
      </c>
    </row>
    <row r="79" spans="1:6" s="2" customFormat="1" x14ac:dyDescent="0.25">
      <c r="A79" s="86" t="s">
        <v>162</v>
      </c>
      <c r="B79" s="87"/>
      <c r="C79" s="87"/>
      <c r="D79" s="87"/>
      <c r="E79" s="87"/>
      <c r="F79" s="88"/>
    </row>
    <row r="80" spans="1:6" s="2" customFormat="1" ht="37.5" x14ac:dyDescent="0.25">
      <c r="A80" s="63">
        <f>A78+1</f>
        <v>65</v>
      </c>
      <c r="B80" s="64" t="s">
        <v>163</v>
      </c>
      <c r="C80" s="65" t="s">
        <v>6</v>
      </c>
      <c r="D80" s="65">
        <f>(12+12+24+24)*1.3</f>
        <v>93.600000000000009</v>
      </c>
      <c r="E80" s="65"/>
      <c r="F80" s="12">
        <f t="shared" si="7"/>
        <v>0</v>
      </c>
    </row>
    <row r="81" spans="1:6" s="2" customFormat="1" ht="56.25" x14ac:dyDescent="0.25">
      <c r="A81" s="63">
        <f>A80+1</f>
        <v>66</v>
      </c>
      <c r="B81" s="64" t="s">
        <v>164</v>
      </c>
      <c r="C81" s="65" t="s">
        <v>6</v>
      </c>
      <c r="D81" s="65">
        <f>D80</f>
        <v>93.600000000000009</v>
      </c>
      <c r="E81" s="65"/>
      <c r="F81" s="12">
        <f t="shared" si="7"/>
        <v>0</v>
      </c>
    </row>
    <row r="82" spans="1:6" s="2" customFormat="1" ht="37.5" x14ac:dyDescent="0.25">
      <c r="A82" s="63">
        <f t="shared" ref="A82:A89" si="12">A81+1</f>
        <v>67</v>
      </c>
      <c r="B82" s="64" t="s">
        <v>165</v>
      </c>
      <c r="C82" s="65" t="s">
        <v>6</v>
      </c>
      <c r="D82" s="65">
        <f>D81</f>
        <v>93.600000000000009</v>
      </c>
      <c r="E82" s="65"/>
      <c r="F82" s="12">
        <f t="shared" si="7"/>
        <v>0</v>
      </c>
    </row>
    <row r="83" spans="1:6" s="2" customFormat="1" x14ac:dyDescent="0.25">
      <c r="A83" s="63">
        <f t="shared" si="12"/>
        <v>68</v>
      </c>
      <c r="B83" s="64" t="s">
        <v>166</v>
      </c>
      <c r="C83" s="65" t="s">
        <v>6</v>
      </c>
      <c r="D83" s="65">
        <f>D82</f>
        <v>93.600000000000009</v>
      </c>
      <c r="E83" s="65"/>
      <c r="F83" s="12">
        <f t="shared" si="7"/>
        <v>0</v>
      </c>
    </row>
    <row r="84" spans="1:6" s="2" customFormat="1" x14ac:dyDescent="0.25">
      <c r="A84" s="63">
        <f t="shared" si="12"/>
        <v>69</v>
      </c>
      <c r="B84" s="64" t="s">
        <v>167</v>
      </c>
      <c r="C84" s="65" t="s">
        <v>6</v>
      </c>
      <c r="D84" s="65">
        <f>D83</f>
        <v>93.600000000000009</v>
      </c>
      <c r="E84" s="65"/>
      <c r="F84" s="12">
        <f t="shared" si="7"/>
        <v>0</v>
      </c>
    </row>
    <row r="85" spans="1:6" s="2" customFormat="1" x14ac:dyDescent="0.25">
      <c r="A85" s="63"/>
      <c r="B85" s="64" t="s">
        <v>262</v>
      </c>
      <c r="C85" s="65" t="s">
        <v>10</v>
      </c>
      <c r="D85" s="65">
        <f>24*2+12*2</f>
        <v>72</v>
      </c>
      <c r="E85" s="65"/>
      <c r="F85" s="12">
        <f t="shared" si="7"/>
        <v>0</v>
      </c>
    </row>
    <row r="86" spans="1:6" s="2" customFormat="1" x14ac:dyDescent="0.25">
      <c r="A86" s="63"/>
      <c r="B86" s="64" t="s">
        <v>263</v>
      </c>
      <c r="C86" s="65" t="s">
        <v>10</v>
      </c>
      <c r="D86" s="65">
        <f>24*2+12*2</f>
        <v>72</v>
      </c>
      <c r="E86" s="65"/>
      <c r="F86" s="12">
        <f t="shared" si="7"/>
        <v>0</v>
      </c>
    </row>
    <row r="87" spans="1:6" s="2" customFormat="1" ht="37.5" x14ac:dyDescent="0.25">
      <c r="A87" s="63">
        <f>A84+1</f>
        <v>70</v>
      </c>
      <c r="B87" s="64" t="s">
        <v>187</v>
      </c>
      <c r="C87" s="65" t="s">
        <v>6</v>
      </c>
      <c r="D87" s="65">
        <f>(12+12+24+24)*0.4</f>
        <v>28.8</v>
      </c>
      <c r="E87" s="65"/>
      <c r="F87" s="12">
        <f t="shared" si="7"/>
        <v>0</v>
      </c>
    </row>
    <row r="88" spans="1:6" s="2" customFormat="1" ht="37.5" x14ac:dyDescent="0.25">
      <c r="A88" s="63">
        <f t="shared" si="12"/>
        <v>71</v>
      </c>
      <c r="B88" s="64" t="s">
        <v>188</v>
      </c>
      <c r="C88" s="65" t="s">
        <v>6</v>
      </c>
      <c r="D88" s="65">
        <f>D87*0.5</f>
        <v>14.4</v>
      </c>
      <c r="E88" s="65"/>
      <c r="F88" s="12">
        <f t="shared" si="7"/>
        <v>0</v>
      </c>
    </row>
    <row r="89" spans="1:6" s="2" customFormat="1" ht="37.5" x14ac:dyDescent="0.25">
      <c r="A89" s="63">
        <f t="shared" si="12"/>
        <v>72</v>
      </c>
      <c r="B89" s="64" t="s">
        <v>189</v>
      </c>
      <c r="C89" s="65" t="s">
        <v>6</v>
      </c>
      <c r="D89" s="65">
        <f>D88</f>
        <v>14.4</v>
      </c>
      <c r="E89" s="65"/>
      <c r="F89" s="12">
        <f t="shared" si="7"/>
        <v>0</v>
      </c>
    </row>
    <row r="90" spans="1:6" s="2" customFormat="1" ht="30.75" customHeight="1" thickBot="1" x14ac:dyDescent="0.35">
      <c r="A90" s="13"/>
      <c r="B90" s="17" t="s">
        <v>17</v>
      </c>
      <c r="C90" s="14"/>
      <c r="D90" s="15"/>
      <c r="E90" s="15"/>
      <c r="F90" s="16">
        <f>SUM(F11:F89)</f>
        <v>0</v>
      </c>
    </row>
    <row r="91" spans="1:6" x14ac:dyDescent="0.3">
      <c r="C91" s="89"/>
      <c r="D91" s="89"/>
      <c r="E91" s="89"/>
      <c r="F91" s="89"/>
    </row>
    <row r="92" spans="1:6" s="69" customFormat="1" x14ac:dyDescent="0.25">
      <c r="A92" s="83" t="s">
        <v>152</v>
      </c>
      <c r="B92" s="83"/>
      <c r="C92" s="83"/>
      <c r="D92" s="83"/>
      <c r="E92" s="83"/>
      <c r="F92" s="83"/>
    </row>
    <row r="93" spans="1:6" s="69" customFormat="1" x14ac:dyDescent="0.25">
      <c r="A93" s="82" t="s">
        <v>168</v>
      </c>
      <c r="B93" s="82"/>
      <c r="C93" s="82"/>
      <c r="D93" s="82"/>
      <c r="E93" s="82"/>
      <c r="F93" s="82"/>
    </row>
    <row r="94" spans="1:6" s="69" customFormat="1" x14ac:dyDescent="0.25">
      <c r="A94" s="82" t="s">
        <v>169</v>
      </c>
      <c r="B94" s="82"/>
      <c r="C94" s="82"/>
      <c r="D94" s="82"/>
      <c r="E94" s="82"/>
      <c r="F94" s="82"/>
    </row>
    <row r="95" spans="1:6" s="69" customFormat="1" x14ac:dyDescent="0.25">
      <c r="A95" s="82" t="s">
        <v>170</v>
      </c>
      <c r="B95" s="82"/>
      <c r="C95" s="82"/>
      <c r="D95" s="82"/>
      <c r="E95" s="82"/>
      <c r="F95" s="82"/>
    </row>
    <row r="96" spans="1:6" s="69" customFormat="1" x14ac:dyDescent="0.25">
      <c r="A96" s="82" t="s">
        <v>173</v>
      </c>
      <c r="B96" s="82"/>
      <c r="C96" s="82"/>
      <c r="D96" s="82"/>
      <c r="E96" s="82"/>
      <c r="F96" s="82"/>
    </row>
    <row r="97" spans="1:6" s="69" customFormat="1" x14ac:dyDescent="0.25">
      <c r="A97" s="82" t="s">
        <v>171</v>
      </c>
      <c r="B97" s="82"/>
      <c r="C97" s="82"/>
      <c r="D97" s="82"/>
      <c r="E97" s="82"/>
      <c r="F97" s="82"/>
    </row>
    <row r="98" spans="1:6" s="69" customFormat="1" ht="36.75" customHeight="1" x14ac:dyDescent="0.25">
      <c r="A98" s="82" t="s">
        <v>172</v>
      </c>
      <c r="B98" s="82"/>
      <c r="C98" s="82"/>
      <c r="D98" s="82"/>
      <c r="E98" s="82"/>
      <c r="F98" s="82"/>
    </row>
    <row r="99" spans="1:6" s="69" customFormat="1" x14ac:dyDescent="0.25">
      <c r="A99" s="82" t="s">
        <v>174</v>
      </c>
      <c r="B99" s="82"/>
      <c r="C99" s="82"/>
      <c r="D99" s="82"/>
      <c r="E99" s="82"/>
      <c r="F99" s="82"/>
    </row>
    <row r="100" spans="1:6" s="69" customFormat="1" x14ac:dyDescent="0.25">
      <c r="A100" s="82" t="s">
        <v>175</v>
      </c>
      <c r="B100" s="82"/>
      <c r="C100" s="82"/>
      <c r="D100" s="82"/>
      <c r="E100" s="82"/>
      <c r="F100" s="82"/>
    </row>
    <row r="101" spans="1:6" s="69" customFormat="1" x14ac:dyDescent="0.25">
      <c r="A101" s="82" t="s">
        <v>176</v>
      </c>
      <c r="B101" s="82"/>
      <c r="C101" s="82"/>
      <c r="D101" s="82"/>
      <c r="E101" s="82"/>
      <c r="F101" s="82"/>
    </row>
    <row r="102" spans="1:6" s="69" customFormat="1" ht="35.25" customHeight="1" x14ac:dyDescent="0.25">
      <c r="A102" s="82" t="s">
        <v>177</v>
      </c>
      <c r="B102" s="82"/>
      <c r="C102" s="82"/>
      <c r="D102" s="82"/>
      <c r="E102" s="82"/>
      <c r="F102" s="82"/>
    </row>
    <row r="103" spans="1:6" s="69" customFormat="1" ht="40.5" customHeight="1" x14ac:dyDescent="0.25">
      <c r="A103" s="82" t="s">
        <v>178</v>
      </c>
      <c r="B103" s="82"/>
      <c r="C103" s="82"/>
      <c r="D103" s="82"/>
      <c r="E103" s="82"/>
      <c r="F103" s="82"/>
    </row>
    <row r="104" spans="1:6" s="69" customFormat="1" x14ac:dyDescent="0.25">
      <c r="A104" s="82" t="s">
        <v>179</v>
      </c>
      <c r="B104" s="82"/>
      <c r="C104" s="82"/>
      <c r="D104" s="82"/>
      <c r="E104" s="82"/>
      <c r="F104" s="82"/>
    </row>
    <row r="105" spans="1:6" s="69" customFormat="1" x14ac:dyDescent="0.25">
      <c r="A105" s="82" t="s">
        <v>180</v>
      </c>
      <c r="B105" s="82"/>
      <c r="C105" s="82"/>
      <c r="D105" s="82"/>
      <c r="E105" s="82"/>
      <c r="F105" s="82"/>
    </row>
    <row r="106" spans="1:6" s="69" customFormat="1" ht="48.75" customHeight="1" x14ac:dyDescent="0.25">
      <c r="A106" s="82" t="s">
        <v>181</v>
      </c>
      <c r="B106" s="82"/>
      <c r="C106" s="82"/>
      <c r="D106" s="82"/>
      <c r="E106" s="82"/>
      <c r="F106" s="82"/>
    </row>
    <row r="107" spans="1:6" s="69" customFormat="1" ht="44.25" customHeight="1" x14ac:dyDescent="0.25">
      <c r="A107" s="82" t="s">
        <v>182</v>
      </c>
      <c r="B107" s="82"/>
      <c r="C107" s="82"/>
      <c r="D107" s="82"/>
      <c r="E107" s="82"/>
      <c r="F107" s="82"/>
    </row>
    <row r="108" spans="1:6" s="69" customFormat="1" x14ac:dyDescent="0.25">
      <c r="A108" s="82" t="s">
        <v>183</v>
      </c>
      <c r="B108" s="82"/>
      <c r="C108" s="82"/>
      <c r="D108" s="82"/>
      <c r="E108" s="82"/>
      <c r="F108" s="82"/>
    </row>
    <row r="109" spans="1:6" s="69" customFormat="1" ht="42" customHeight="1" x14ac:dyDescent="0.25">
      <c r="A109" s="82" t="s">
        <v>184</v>
      </c>
      <c r="B109" s="82"/>
      <c r="C109" s="82"/>
      <c r="D109" s="82"/>
      <c r="E109" s="82"/>
      <c r="F109" s="82"/>
    </row>
    <row r="110" spans="1:6" s="69" customFormat="1" x14ac:dyDescent="0.25">
      <c r="A110" s="82" t="s">
        <v>185</v>
      </c>
      <c r="B110" s="82"/>
      <c r="C110" s="82"/>
      <c r="D110" s="82"/>
      <c r="E110" s="82"/>
      <c r="F110" s="82"/>
    </row>
    <row r="111" spans="1:6" s="69" customFormat="1" ht="47.25" customHeight="1" x14ac:dyDescent="0.25">
      <c r="A111" s="82" t="s">
        <v>186</v>
      </c>
      <c r="B111" s="82"/>
      <c r="C111" s="82"/>
      <c r="D111" s="82"/>
      <c r="E111" s="82"/>
      <c r="F111" s="82"/>
    </row>
    <row r="112" spans="1:6" s="69" customFormat="1" ht="36.75" customHeight="1" x14ac:dyDescent="0.25">
      <c r="A112" s="82" t="s">
        <v>258</v>
      </c>
      <c r="B112" s="82"/>
      <c r="C112" s="82"/>
      <c r="D112" s="82"/>
      <c r="E112" s="82"/>
      <c r="F112" s="82"/>
    </row>
    <row r="113" spans="1:6" s="69" customFormat="1" ht="42.75" customHeight="1" x14ac:dyDescent="0.25">
      <c r="A113" s="82" t="s">
        <v>153</v>
      </c>
      <c r="B113" s="82"/>
      <c r="C113" s="82"/>
      <c r="D113" s="82"/>
      <c r="E113" s="82"/>
      <c r="F113" s="82"/>
    </row>
    <row r="114" spans="1:6" s="69" customFormat="1" ht="43.5" customHeight="1" x14ac:dyDescent="0.25">
      <c r="A114" s="82" t="s">
        <v>190</v>
      </c>
      <c r="B114" s="82"/>
      <c r="C114" s="82"/>
      <c r="D114" s="82"/>
      <c r="E114" s="82"/>
      <c r="F114" s="82"/>
    </row>
    <row r="115" spans="1:6" s="69" customFormat="1" x14ac:dyDescent="0.25">
      <c r="A115" s="82" t="s">
        <v>264</v>
      </c>
      <c r="B115" s="82"/>
      <c r="C115" s="82"/>
      <c r="D115" s="82"/>
      <c r="E115" s="82"/>
      <c r="F115" s="82"/>
    </row>
    <row r="116" spans="1:6" s="69" customFormat="1" ht="33" customHeight="1" x14ac:dyDescent="0.25">
      <c r="A116" s="82" t="s">
        <v>191</v>
      </c>
      <c r="B116" s="82"/>
      <c r="C116" s="82"/>
      <c r="D116" s="82"/>
      <c r="E116" s="82"/>
      <c r="F116" s="82"/>
    </row>
    <row r="117" spans="1:6" s="69" customFormat="1" x14ac:dyDescent="0.25">
      <c r="A117" s="82" t="s">
        <v>265</v>
      </c>
      <c r="B117" s="82"/>
      <c r="C117" s="82"/>
      <c r="D117" s="82"/>
      <c r="E117" s="82"/>
      <c r="F117" s="82"/>
    </row>
    <row r="118" spans="1:6" s="69" customFormat="1" x14ac:dyDescent="0.25">
      <c r="A118" s="82"/>
      <c r="B118" s="82"/>
      <c r="C118" s="82"/>
      <c r="D118" s="82"/>
      <c r="E118" s="82"/>
      <c r="F118" s="82"/>
    </row>
    <row r="119" spans="1:6" s="69" customFormat="1" x14ac:dyDescent="0.25">
      <c r="A119" s="82"/>
      <c r="B119" s="82"/>
      <c r="C119" s="82"/>
      <c r="D119" s="82"/>
      <c r="E119" s="82"/>
      <c r="F119" s="82"/>
    </row>
    <row r="120" spans="1:6" s="69" customFormat="1" x14ac:dyDescent="0.25">
      <c r="A120" s="82"/>
      <c r="B120" s="82"/>
      <c r="C120" s="82"/>
      <c r="D120" s="82"/>
      <c r="E120" s="82"/>
      <c r="F120" s="82"/>
    </row>
    <row r="121" spans="1:6" s="69" customFormat="1" x14ac:dyDescent="0.25">
      <c r="A121" s="82"/>
      <c r="B121" s="82"/>
      <c r="C121" s="82"/>
      <c r="D121" s="82"/>
      <c r="E121" s="82"/>
      <c r="F121" s="82"/>
    </row>
    <row r="122" spans="1:6" s="69" customFormat="1" x14ac:dyDescent="0.25">
      <c r="A122" s="82"/>
      <c r="B122" s="82"/>
      <c r="C122" s="82"/>
      <c r="D122" s="82"/>
      <c r="E122" s="82"/>
      <c r="F122" s="82"/>
    </row>
    <row r="123" spans="1:6" s="69" customFormat="1" x14ac:dyDescent="0.25">
      <c r="A123" s="82"/>
      <c r="B123" s="82"/>
      <c r="C123" s="82"/>
      <c r="D123" s="82"/>
      <c r="E123" s="82"/>
      <c r="F123" s="82"/>
    </row>
    <row r="124" spans="1:6" s="69" customFormat="1" x14ac:dyDescent="0.25">
      <c r="A124" s="82"/>
      <c r="B124" s="82"/>
      <c r="C124" s="82"/>
      <c r="D124" s="82"/>
      <c r="E124" s="82"/>
      <c r="F124" s="82"/>
    </row>
    <row r="125" spans="1:6" s="69" customFormat="1" x14ac:dyDescent="0.3">
      <c r="A125" s="66"/>
      <c r="B125" s="67"/>
      <c r="C125" s="68"/>
      <c r="D125" s="68"/>
      <c r="E125" s="68"/>
      <c r="F125" s="68"/>
    </row>
    <row r="126" spans="1:6" s="69" customFormat="1" x14ac:dyDescent="0.3">
      <c r="A126" s="66"/>
      <c r="B126" s="67"/>
      <c r="C126" s="68"/>
      <c r="D126" s="68"/>
      <c r="E126" s="68"/>
      <c r="F126" s="68"/>
    </row>
    <row r="127" spans="1:6" s="69" customFormat="1" x14ac:dyDescent="0.3">
      <c r="A127" s="66"/>
      <c r="B127" s="67"/>
      <c r="C127" s="68"/>
      <c r="D127" s="68"/>
      <c r="E127" s="68"/>
      <c r="F127" s="68"/>
    </row>
    <row r="128" spans="1:6" s="69" customFormat="1" x14ac:dyDescent="0.3">
      <c r="A128" s="66"/>
      <c r="B128" s="67"/>
      <c r="C128" s="68"/>
      <c r="D128" s="68"/>
      <c r="E128" s="68"/>
      <c r="F128" s="68"/>
    </row>
    <row r="129" spans="1:6" s="69" customFormat="1" x14ac:dyDescent="0.3">
      <c r="A129" s="66"/>
      <c r="B129" s="67"/>
      <c r="C129" s="68"/>
      <c r="D129" s="68"/>
      <c r="E129" s="68"/>
      <c r="F129" s="68"/>
    </row>
    <row r="130" spans="1:6" s="69" customFormat="1" x14ac:dyDescent="0.3">
      <c r="A130" s="66"/>
      <c r="B130" s="67"/>
      <c r="C130" s="68"/>
      <c r="D130" s="68"/>
      <c r="E130" s="68"/>
      <c r="F130" s="68"/>
    </row>
    <row r="131" spans="1:6" s="69" customFormat="1" x14ac:dyDescent="0.3">
      <c r="A131" s="66"/>
      <c r="B131" s="67"/>
      <c r="C131" s="68"/>
      <c r="D131" s="68"/>
      <c r="E131" s="68"/>
      <c r="F131" s="68"/>
    </row>
    <row r="132" spans="1:6" s="69" customFormat="1" x14ac:dyDescent="0.3">
      <c r="A132" s="66"/>
      <c r="B132" s="67"/>
      <c r="C132" s="68"/>
      <c r="D132" s="68"/>
      <c r="E132" s="68"/>
      <c r="F132" s="68"/>
    </row>
    <row r="133" spans="1:6" s="69" customFormat="1" x14ac:dyDescent="0.3">
      <c r="A133" s="66"/>
      <c r="B133" s="67"/>
      <c r="C133" s="68"/>
      <c r="D133" s="68"/>
      <c r="E133" s="68"/>
      <c r="F133" s="68"/>
    </row>
    <row r="134" spans="1:6" s="69" customFormat="1" x14ac:dyDescent="0.3">
      <c r="A134" s="66"/>
      <c r="B134" s="67"/>
      <c r="C134" s="68"/>
      <c r="D134" s="68"/>
      <c r="E134" s="68"/>
      <c r="F134" s="68"/>
    </row>
    <row r="135" spans="1:6" s="69" customFormat="1" x14ac:dyDescent="0.3">
      <c r="A135" s="66"/>
      <c r="B135" s="67"/>
      <c r="C135" s="68"/>
      <c r="D135" s="68"/>
      <c r="E135" s="68"/>
      <c r="F135" s="68"/>
    </row>
    <row r="136" spans="1:6" s="69" customFormat="1" x14ac:dyDescent="0.3">
      <c r="A136" s="66"/>
      <c r="B136" s="67"/>
      <c r="C136" s="68"/>
      <c r="D136" s="68"/>
      <c r="E136" s="68"/>
      <c r="F136" s="68"/>
    </row>
    <row r="137" spans="1:6" s="69" customFormat="1" x14ac:dyDescent="0.3">
      <c r="A137" s="66"/>
      <c r="B137" s="67"/>
      <c r="C137" s="68"/>
      <c r="D137" s="68"/>
      <c r="E137" s="68"/>
      <c r="F137" s="68"/>
    </row>
    <row r="138" spans="1:6" s="69" customFormat="1" x14ac:dyDescent="0.3">
      <c r="A138" s="66"/>
      <c r="B138" s="67"/>
      <c r="C138" s="68"/>
      <c r="D138" s="68"/>
      <c r="E138" s="68"/>
      <c r="F138" s="68"/>
    </row>
    <row r="139" spans="1:6" s="69" customFormat="1" x14ac:dyDescent="0.3">
      <c r="A139" s="66"/>
      <c r="B139" s="67"/>
      <c r="C139" s="68"/>
      <c r="D139" s="68"/>
      <c r="E139" s="68"/>
      <c r="F139" s="68"/>
    </row>
    <row r="140" spans="1:6" s="69" customFormat="1" x14ac:dyDescent="0.3">
      <c r="A140" s="66"/>
      <c r="B140" s="67"/>
      <c r="C140" s="68"/>
      <c r="D140" s="68"/>
      <c r="E140" s="68"/>
      <c r="F140" s="68"/>
    </row>
    <row r="141" spans="1:6" s="69" customFormat="1" x14ac:dyDescent="0.3">
      <c r="A141" s="66"/>
      <c r="B141" s="67"/>
      <c r="C141" s="68"/>
      <c r="D141" s="68"/>
      <c r="E141" s="68"/>
      <c r="F141" s="68"/>
    </row>
    <row r="142" spans="1:6" s="69" customFormat="1" x14ac:dyDescent="0.3">
      <c r="A142" s="66"/>
      <c r="B142" s="67"/>
      <c r="C142" s="68"/>
      <c r="D142" s="68"/>
      <c r="E142" s="68"/>
      <c r="F142" s="68"/>
    </row>
    <row r="143" spans="1:6" s="69" customFormat="1" x14ac:dyDescent="0.3">
      <c r="A143" s="66"/>
      <c r="B143" s="67"/>
      <c r="C143" s="68"/>
      <c r="D143" s="68"/>
      <c r="E143" s="68"/>
      <c r="F143" s="68"/>
    </row>
    <row r="144" spans="1:6" s="69" customFormat="1" x14ac:dyDescent="0.3">
      <c r="A144" s="66"/>
      <c r="B144" s="67"/>
      <c r="C144" s="68"/>
      <c r="D144" s="68"/>
      <c r="E144" s="68"/>
      <c r="F144" s="68"/>
    </row>
    <row r="145" spans="1:6" s="69" customFormat="1" x14ac:dyDescent="0.3">
      <c r="A145" s="66"/>
      <c r="B145" s="67"/>
      <c r="C145" s="68"/>
      <c r="D145" s="68"/>
      <c r="E145" s="68"/>
      <c r="F145" s="68"/>
    </row>
    <row r="146" spans="1:6" s="69" customFormat="1" x14ac:dyDescent="0.3">
      <c r="A146" s="66"/>
      <c r="B146" s="67"/>
      <c r="C146" s="68"/>
      <c r="D146" s="68"/>
      <c r="E146" s="68"/>
      <c r="F146" s="68"/>
    </row>
    <row r="147" spans="1:6" s="69" customFormat="1" x14ac:dyDescent="0.3">
      <c r="A147" s="66"/>
      <c r="B147" s="67"/>
      <c r="C147" s="68"/>
      <c r="D147" s="68"/>
      <c r="E147" s="68"/>
      <c r="F147" s="68"/>
    </row>
    <row r="148" spans="1:6" s="69" customFormat="1" x14ac:dyDescent="0.3">
      <c r="A148" s="66"/>
      <c r="B148" s="67"/>
      <c r="C148" s="68"/>
      <c r="D148" s="68"/>
      <c r="E148" s="68"/>
      <c r="F148" s="68"/>
    </row>
    <row r="149" spans="1:6" s="69" customFormat="1" x14ac:dyDescent="0.3">
      <c r="A149" s="66"/>
      <c r="B149" s="67"/>
      <c r="C149" s="68"/>
      <c r="D149" s="68"/>
      <c r="E149" s="68"/>
      <c r="F149" s="68"/>
    </row>
    <row r="150" spans="1:6" s="69" customFormat="1" x14ac:dyDescent="0.3">
      <c r="A150" s="66"/>
      <c r="B150" s="67"/>
      <c r="C150" s="68"/>
      <c r="D150" s="68"/>
      <c r="E150" s="68"/>
      <c r="F150" s="68"/>
    </row>
    <row r="151" spans="1:6" s="69" customFormat="1" x14ac:dyDescent="0.3">
      <c r="A151" s="66"/>
      <c r="B151" s="67"/>
      <c r="C151" s="68"/>
      <c r="D151" s="68"/>
      <c r="E151" s="68"/>
      <c r="F151" s="68"/>
    </row>
    <row r="152" spans="1:6" s="69" customFormat="1" x14ac:dyDescent="0.3">
      <c r="A152" s="66"/>
      <c r="B152" s="67"/>
      <c r="C152" s="68"/>
      <c r="D152" s="68"/>
      <c r="E152" s="68"/>
      <c r="F152" s="68"/>
    </row>
    <row r="153" spans="1:6" s="69" customFormat="1" x14ac:dyDescent="0.3">
      <c r="A153" s="66"/>
      <c r="B153" s="67"/>
      <c r="C153" s="68"/>
      <c r="D153" s="68"/>
      <c r="E153" s="68"/>
      <c r="F153" s="68"/>
    </row>
    <row r="154" spans="1:6" s="69" customFormat="1" x14ac:dyDescent="0.3">
      <c r="A154" s="66"/>
      <c r="B154" s="67"/>
      <c r="C154" s="68"/>
      <c r="D154" s="68"/>
      <c r="E154" s="68"/>
      <c r="F154" s="68"/>
    </row>
    <row r="155" spans="1:6" s="69" customFormat="1" x14ac:dyDescent="0.3">
      <c r="A155" s="66"/>
      <c r="B155" s="67"/>
      <c r="C155" s="68"/>
      <c r="D155" s="68"/>
      <c r="E155" s="68"/>
      <c r="F155" s="68"/>
    </row>
    <row r="156" spans="1:6" s="69" customFormat="1" x14ac:dyDescent="0.3">
      <c r="A156" s="66"/>
      <c r="B156" s="67"/>
      <c r="C156" s="68"/>
      <c r="D156" s="68"/>
      <c r="E156" s="68"/>
      <c r="F156" s="68"/>
    </row>
    <row r="157" spans="1:6" s="69" customFormat="1" x14ac:dyDescent="0.3">
      <c r="A157" s="66"/>
      <c r="B157" s="67"/>
      <c r="C157" s="68"/>
      <c r="D157" s="68"/>
      <c r="E157" s="68"/>
      <c r="F157" s="68"/>
    </row>
    <row r="158" spans="1:6" s="69" customFormat="1" x14ac:dyDescent="0.3">
      <c r="A158" s="66"/>
      <c r="B158" s="67"/>
      <c r="C158" s="68"/>
      <c r="D158" s="68"/>
      <c r="E158" s="68"/>
      <c r="F158" s="68"/>
    </row>
    <row r="159" spans="1:6" s="69" customFormat="1" x14ac:dyDescent="0.3">
      <c r="A159" s="66"/>
      <c r="B159" s="67"/>
      <c r="C159" s="68"/>
      <c r="D159" s="68"/>
      <c r="E159" s="68"/>
      <c r="F159" s="68"/>
    </row>
    <row r="160" spans="1:6" s="69" customFormat="1" x14ac:dyDescent="0.3">
      <c r="A160" s="66"/>
      <c r="B160" s="67"/>
      <c r="C160" s="68"/>
      <c r="D160" s="68"/>
      <c r="E160" s="68"/>
      <c r="F160" s="68"/>
    </row>
    <row r="161" spans="1:6" s="69" customFormat="1" x14ac:dyDescent="0.3">
      <c r="A161" s="66"/>
      <c r="B161" s="67"/>
      <c r="C161" s="68"/>
      <c r="D161" s="68"/>
      <c r="E161" s="68"/>
      <c r="F161" s="68"/>
    </row>
    <row r="162" spans="1:6" s="69" customFormat="1" x14ac:dyDescent="0.3">
      <c r="A162" s="66"/>
      <c r="B162" s="67"/>
      <c r="C162" s="68"/>
      <c r="D162" s="68"/>
      <c r="E162" s="68"/>
      <c r="F162" s="68"/>
    </row>
    <row r="163" spans="1:6" s="69" customFormat="1" x14ac:dyDescent="0.3">
      <c r="A163" s="66"/>
      <c r="B163" s="67"/>
      <c r="C163" s="68"/>
      <c r="D163" s="68"/>
      <c r="E163" s="68"/>
      <c r="F163" s="68"/>
    </row>
    <row r="164" spans="1:6" s="69" customFormat="1" x14ac:dyDescent="0.3">
      <c r="A164" s="66"/>
      <c r="B164" s="67"/>
      <c r="C164" s="68"/>
      <c r="D164" s="68"/>
      <c r="E164" s="68"/>
      <c r="F164" s="68"/>
    </row>
    <row r="165" spans="1:6" s="69" customFormat="1" x14ac:dyDescent="0.3">
      <c r="A165" s="66"/>
      <c r="B165" s="67"/>
      <c r="C165" s="68"/>
      <c r="D165" s="68"/>
      <c r="E165" s="68"/>
      <c r="F165" s="68"/>
    </row>
    <row r="166" spans="1:6" s="69" customFormat="1" x14ac:dyDescent="0.3">
      <c r="A166" s="66"/>
      <c r="B166" s="67"/>
      <c r="C166" s="68"/>
      <c r="D166" s="68"/>
      <c r="E166" s="68"/>
      <c r="F166" s="68"/>
    </row>
    <row r="167" spans="1:6" s="69" customFormat="1" x14ac:dyDescent="0.3">
      <c r="A167" s="66"/>
      <c r="B167" s="67"/>
      <c r="C167" s="68"/>
      <c r="D167" s="68"/>
      <c r="E167" s="68"/>
      <c r="F167" s="68"/>
    </row>
    <row r="168" spans="1:6" s="69" customFormat="1" x14ac:dyDescent="0.3">
      <c r="A168" s="66"/>
      <c r="B168" s="67"/>
      <c r="C168" s="68"/>
      <c r="D168" s="68"/>
      <c r="E168" s="68"/>
      <c r="F168" s="68"/>
    </row>
    <row r="169" spans="1:6" s="69" customFormat="1" x14ac:dyDescent="0.3">
      <c r="A169" s="66"/>
      <c r="B169" s="67"/>
      <c r="C169" s="68"/>
      <c r="D169" s="68"/>
      <c r="E169" s="68"/>
      <c r="F169" s="68"/>
    </row>
    <row r="170" spans="1:6" s="69" customFormat="1" x14ac:dyDescent="0.3">
      <c r="A170" s="66"/>
      <c r="B170" s="67"/>
      <c r="C170" s="68"/>
      <c r="D170" s="68"/>
      <c r="E170" s="68"/>
      <c r="F170" s="68"/>
    </row>
    <row r="171" spans="1:6" s="69" customFormat="1" x14ac:dyDescent="0.3">
      <c r="A171" s="66"/>
      <c r="B171" s="67"/>
      <c r="C171" s="68"/>
      <c r="D171" s="68"/>
      <c r="E171" s="68"/>
      <c r="F171" s="68"/>
    </row>
    <row r="172" spans="1:6" s="69" customFormat="1" x14ac:dyDescent="0.3">
      <c r="A172" s="66"/>
      <c r="B172" s="67"/>
      <c r="C172" s="68"/>
      <c r="D172" s="68"/>
      <c r="E172" s="68"/>
      <c r="F172" s="68"/>
    </row>
    <row r="173" spans="1:6" s="69" customFormat="1" x14ac:dyDescent="0.3">
      <c r="A173" s="66"/>
      <c r="B173" s="67"/>
      <c r="C173" s="68"/>
      <c r="D173" s="68"/>
      <c r="E173" s="68"/>
      <c r="F173" s="68"/>
    </row>
    <row r="174" spans="1:6" s="69" customFormat="1" x14ac:dyDescent="0.3">
      <c r="A174" s="66"/>
      <c r="B174" s="67"/>
      <c r="C174" s="68"/>
      <c r="D174" s="68"/>
      <c r="E174" s="68"/>
      <c r="F174" s="68"/>
    </row>
    <row r="175" spans="1:6" s="69" customFormat="1" x14ac:dyDescent="0.3">
      <c r="A175" s="66"/>
      <c r="B175" s="67"/>
      <c r="C175" s="68"/>
      <c r="D175" s="68"/>
      <c r="E175" s="68"/>
      <c r="F175" s="68"/>
    </row>
    <row r="176" spans="1:6" s="69" customFormat="1" x14ac:dyDescent="0.3">
      <c r="A176" s="66"/>
      <c r="B176" s="67"/>
      <c r="C176" s="68"/>
      <c r="D176" s="68"/>
      <c r="E176" s="68"/>
      <c r="F176" s="68"/>
    </row>
    <row r="177" spans="1:6" s="69" customFormat="1" x14ac:dyDescent="0.3">
      <c r="A177" s="66"/>
      <c r="B177" s="67"/>
      <c r="C177" s="68"/>
      <c r="D177" s="68"/>
      <c r="E177" s="68"/>
      <c r="F177" s="68"/>
    </row>
    <row r="178" spans="1:6" s="69" customFormat="1" x14ac:dyDescent="0.3">
      <c r="A178" s="66"/>
      <c r="B178" s="67"/>
      <c r="C178" s="68"/>
      <c r="D178" s="68"/>
      <c r="E178" s="68"/>
      <c r="F178" s="68"/>
    </row>
    <row r="179" spans="1:6" s="69" customFormat="1" x14ac:dyDescent="0.3">
      <c r="A179" s="66"/>
      <c r="B179" s="67"/>
      <c r="C179" s="68"/>
      <c r="D179" s="68"/>
      <c r="E179" s="68"/>
      <c r="F179" s="68"/>
    </row>
    <row r="180" spans="1:6" s="69" customFormat="1" x14ac:dyDescent="0.3">
      <c r="A180" s="66"/>
      <c r="B180" s="67"/>
      <c r="C180" s="68"/>
      <c r="D180" s="68"/>
      <c r="E180" s="68"/>
      <c r="F180" s="68"/>
    </row>
    <row r="181" spans="1:6" s="69" customFormat="1" x14ac:dyDescent="0.3">
      <c r="A181" s="66"/>
      <c r="B181" s="67"/>
      <c r="C181" s="68"/>
      <c r="D181" s="68"/>
      <c r="E181" s="68"/>
      <c r="F181" s="68"/>
    </row>
    <row r="182" spans="1:6" s="69" customFormat="1" x14ac:dyDescent="0.3">
      <c r="A182" s="66"/>
      <c r="B182" s="67"/>
      <c r="C182" s="68"/>
      <c r="D182" s="68"/>
      <c r="E182" s="68"/>
      <c r="F182" s="68"/>
    </row>
    <row r="183" spans="1:6" s="69" customFormat="1" x14ac:dyDescent="0.3">
      <c r="A183" s="66"/>
      <c r="B183" s="67"/>
      <c r="C183" s="68"/>
      <c r="D183" s="68"/>
      <c r="E183" s="68"/>
      <c r="F183" s="68"/>
    </row>
    <row r="184" spans="1:6" s="69" customFormat="1" x14ac:dyDescent="0.3">
      <c r="A184" s="66"/>
      <c r="B184" s="67"/>
      <c r="C184" s="68"/>
      <c r="D184" s="68"/>
      <c r="E184" s="68"/>
      <c r="F184" s="68"/>
    </row>
    <row r="185" spans="1:6" s="69" customFormat="1" x14ac:dyDescent="0.3">
      <c r="A185" s="66"/>
      <c r="B185" s="67"/>
      <c r="C185" s="68"/>
      <c r="D185" s="68"/>
      <c r="E185" s="68"/>
      <c r="F185" s="68"/>
    </row>
    <row r="186" spans="1:6" s="69" customFormat="1" x14ac:dyDescent="0.3">
      <c r="A186" s="66"/>
      <c r="B186" s="67"/>
      <c r="C186" s="68"/>
      <c r="D186" s="68"/>
      <c r="E186" s="68"/>
      <c r="F186" s="68"/>
    </row>
    <row r="187" spans="1:6" s="69" customFormat="1" x14ac:dyDescent="0.3">
      <c r="A187" s="66"/>
      <c r="B187" s="67"/>
      <c r="C187" s="68"/>
      <c r="D187" s="68"/>
      <c r="E187" s="68"/>
      <c r="F187" s="68"/>
    </row>
    <row r="188" spans="1:6" s="69" customFormat="1" x14ac:dyDescent="0.3">
      <c r="A188" s="66"/>
      <c r="B188" s="67"/>
      <c r="C188" s="68"/>
      <c r="D188" s="68"/>
      <c r="E188" s="68"/>
      <c r="F188" s="68"/>
    </row>
    <row r="189" spans="1:6" s="69" customFormat="1" x14ac:dyDescent="0.3">
      <c r="A189" s="66"/>
      <c r="B189" s="67"/>
      <c r="C189" s="68"/>
      <c r="D189" s="68"/>
      <c r="E189" s="68"/>
      <c r="F189" s="68"/>
    </row>
    <row r="190" spans="1:6" s="69" customFormat="1" x14ac:dyDescent="0.3">
      <c r="A190" s="66"/>
      <c r="B190" s="67"/>
      <c r="C190" s="68"/>
      <c r="D190" s="68"/>
      <c r="E190" s="68"/>
      <c r="F190" s="68"/>
    </row>
    <row r="191" spans="1:6" s="69" customFormat="1" x14ac:dyDescent="0.3">
      <c r="A191" s="66"/>
      <c r="B191" s="67"/>
      <c r="C191" s="68"/>
      <c r="D191" s="68"/>
      <c r="E191" s="68"/>
      <c r="F191" s="68"/>
    </row>
    <row r="192" spans="1:6" s="69" customFormat="1" x14ac:dyDescent="0.3">
      <c r="A192" s="66"/>
      <c r="B192" s="67"/>
      <c r="C192" s="68"/>
      <c r="D192" s="68"/>
      <c r="E192" s="68"/>
      <c r="F192" s="68"/>
    </row>
    <row r="193" spans="1:6" s="69" customFormat="1" x14ac:dyDescent="0.3">
      <c r="A193" s="66"/>
      <c r="B193" s="67"/>
      <c r="C193" s="68"/>
      <c r="D193" s="68"/>
      <c r="E193" s="68"/>
      <c r="F193" s="68"/>
    </row>
    <row r="194" spans="1:6" s="69" customFormat="1" x14ac:dyDescent="0.3">
      <c r="A194" s="66"/>
      <c r="B194" s="67"/>
      <c r="C194" s="68"/>
      <c r="D194" s="68"/>
      <c r="E194" s="68"/>
      <c r="F194" s="68"/>
    </row>
    <row r="195" spans="1:6" s="69" customFormat="1" x14ac:dyDescent="0.3">
      <c r="A195" s="66"/>
      <c r="B195" s="67"/>
      <c r="C195" s="68"/>
      <c r="D195" s="68"/>
      <c r="E195" s="68"/>
      <c r="F195" s="68"/>
    </row>
    <row r="196" spans="1:6" s="69" customFormat="1" x14ac:dyDescent="0.3">
      <c r="A196" s="66"/>
      <c r="B196" s="67"/>
      <c r="C196" s="68"/>
      <c r="D196" s="68"/>
      <c r="E196" s="68"/>
      <c r="F196" s="68"/>
    </row>
    <row r="197" spans="1:6" s="69" customFormat="1" x14ac:dyDescent="0.3">
      <c r="A197" s="66"/>
      <c r="B197" s="67"/>
      <c r="C197" s="68"/>
      <c r="D197" s="68"/>
      <c r="E197" s="68"/>
      <c r="F197" s="68"/>
    </row>
    <row r="198" spans="1:6" s="69" customFormat="1" x14ac:dyDescent="0.3">
      <c r="A198" s="66"/>
      <c r="B198" s="67"/>
      <c r="C198" s="68"/>
      <c r="D198" s="68"/>
      <c r="E198" s="68"/>
      <c r="F198" s="68"/>
    </row>
    <row r="199" spans="1:6" s="69" customFormat="1" x14ac:dyDescent="0.3">
      <c r="A199" s="66"/>
      <c r="B199" s="67"/>
      <c r="C199" s="68"/>
      <c r="D199" s="68"/>
      <c r="E199" s="68"/>
      <c r="F199" s="68"/>
    </row>
    <row r="200" spans="1:6" s="69" customFormat="1" x14ac:dyDescent="0.3">
      <c r="A200" s="66"/>
      <c r="B200" s="67"/>
      <c r="C200" s="68"/>
      <c r="D200" s="68"/>
      <c r="E200" s="68"/>
      <c r="F200" s="68"/>
    </row>
    <row r="201" spans="1:6" s="69" customFormat="1" x14ac:dyDescent="0.3">
      <c r="A201" s="66"/>
      <c r="B201" s="67"/>
      <c r="C201" s="68"/>
      <c r="D201" s="68"/>
      <c r="E201" s="68"/>
      <c r="F201" s="68"/>
    </row>
    <row r="202" spans="1:6" s="69" customFormat="1" x14ac:dyDescent="0.3">
      <c r="A202" s="66"/>
      <c r="B202" s="67"/>
      <c r="C202" s="68"/>
      <c r="D202" s="68"/>
      <c r="E202" s="68"/>
      <c r="F202" s="68"/>
    </row>
    <row r="203" spans="1:6" s="69" customFormat="1" x14ac:dyDescent="0.3">
      <c r="A203" s="66"/>
      <c r="B203" s="67"/>
      <c r="C203" s="68"/>
      <c r="D203" s="68"/>
      <c r="E203" s="68"/>
      <c r="F203" s="68"/>
    </row>
    <row r="204" spans="1:6" s="69" customFormat="1" x14ac:dyDescent="0.3">
      <c r="A204" s="66"/>
      <c r="B204" s="67"/>
      <c r="C204" s="68"/>
      <c r="D204" s="68"/>
      <c r="E204" s="68"/>
      <c r="F204" s="68"/>
    </row>
    <row r="205" spans="1:6" s="69" customFormat="1" x14ac:dyDescent="0.3">
      <c r="A205" s="66"/>
      <c r="B205" s="67"/>
      <c r="C205" s="68"/>
      <c r="D205" s="68"/>
      <c r="E205" s="68"/>
      <c r="F205" s="68"/>
    </row>
    <row r="206" spans="1:6" s="69" customFormat="1" x14ac:dyDescent="0.3">
      <c r="A206" s="66"/>
      <c r="B206" s="67"/>
      <c r="C206" s="68"/>
      <c r="D206" s="68"/>
      <c r="E206" s="68"/>
      <c r="F206" s="68"/>
    </row>
    <row r="207" spans="1:6" s="69" customFormat="1" x14ac:dyDescent="0.3">
      <c r="A207" s="66"/>
      <c r="B207" s="67"/>
      <c r="C207" s="68"/>
      <c r="D207" s="68"/>
      <c r="E207" s="68"/>
      <c r="F207" s="68"/>
    </row>
    <row r="208" spans="1:6" s="69" customFormat="1" x14ac:dyDescent="0.3">
      <c r="A208" s="66"/>
      <c r="B208" s="67"/>
      <c r="C208" s="68"/>
      <c r="D208" s="68"/>
      <c r="E208" s="68"/>
      <c r="F208" s="68"/>
    </row>
    <row r="209" spans="1:6" s="69" customFormat="1" x14ac:dyDescent="0.3">
      <c r="A209" s="66"/>
      <c r="B209" s="67"/>
      <c r="C209" s="68"/>
      <c r="D209" s="68"/>
      <c r="E209" s="68"/>
      <c r="F209" s="68"/>
    </row>
    <row r="210" spans="1:6" s="69" customFormat="1" x14ac:dyDescent="0.3">
      <c r="A210" s="66"/>
      <c r="B210" s="67"/>
      <c r="C210" s="68"/>
      <c r="D210" s="68"/>
      <c r="E210" s="68"/>
      <c r="F210" s="68"/>
    </row>
    <row r="211" spans="1:6" s="69" customFormat="1" x14ac:dyDescent="0.3">
      <c r="A211" s="66"/>
      <c r="B211" s="67"/>
      <c r="C211" s="68"/>
      <c r="D211" s="68"/>
      <c r="E211" s="68"/>
      <c r="F211" s="68"/>
    </row>
    <row r="212" spans="1:6" s="69" customFormat="1" x14ac:dyDescent="0.3">
      <c r="A212" s="66"/>
      <c r="B212" s="67"/>
      <c r="C212" s="68"/>
      <c r="D212" s="68"/>
      <c r="E212" s="68"/>
      <c r="F212" s="68"/>
    </row>
    <row r="213" spans="1:6" s="69" customFormat="1" x14ac:dyDescent="0.3">
      <c r="A213" s="66"/>
      <c r="B213" s="67"/>
      <c r="C213" s="68"/>
      <c r="D213" s="68"/>
      <c r="E213" s="68"/>
      <c r="F213" s="68"/>
    </row>
    <row r="214" spans="1:6" s="69" customFormat="1" x14ac:dyDescent="0.3">
      <c r="A214" s="66"/>
      <c r="B214" s="67"/>
      <c r="C214" s="68"/>
      <c r="D214" s="68"/>
      <c r="E214" s="68"/>
      <c r="F214" s="68"/>
    </row>
    <row r="215" spans="1:6" s="69" customFormat="1" x14ac:dyDescent="0.3">
      <c r="A215" s="66"/>
      <c r="B215" s="67"/>
      <c r="C215" s="68"/>
      <c r="D215" s="68"/>
      <c r="E215" s="68"/>
      <c r="F215" s="68"/>
    </row>
    <row r="216" spans="1:6" s="69" customFormat="1" x14ac:dyDescent="0.3">
      <c r="A216" s="66"/>
      <c r="B216" s="67"/>
      <c r="C216" s="68"/>
      <c r="D216" s="68"/>
      <c r="E216" s="68"/>
      <c r="F216" s="68"/>
    </row>
    <row r="217" spans="1:6" s="69" customFormat="1" x14ac:dyDescent="0.3">
      <c r="A217" s="66"/>
      <c r="B217" s="67"/>
      <c r="C217" s="68"/>
      <c r="D217" s="68"/>
      <c r="E217" s="68"/>
      <c r="F217" s="68"/>
    </row>
    <row r="218" spans="1:6" s="69" customFormat="1" x14ac:dyDescent="0.3">
      <c r="A218" s="66"/>
      <c r="B218" s="67"/>
      <c r="C218" s="68"/>
      <c r="D218" s="68"/>
      <c r="E218" s="68"/>
      <c r="F218" s="68"/>
    </row>
    <row r="219" spans="1:6" s="69" customFormat="1" x14ac:dyDescent="0.3">
      <c r="A219" s="66"/>
      <c r="B219" s="67"/>
      <c r="C219" s="68"/>
      <c r="D219" s="68"/>
      <c r="E219" s="68"/>
      <c r="F219" s="68"/>
    </row>
    <row r="220" spans="1:6" s="69" customFormat="1" x14ac:dyDescent="0.3">
      <c r="A220" s="66"/>
      <c r="B220" s="67"/>
      <c r="C220" s="68"/>
      <c r="D220" s="68"/>
      <c r="E220" s="68"/>
      <c r="F220" s="68"/>
    </row>
    <row r="221" spans="1:6" s="69" customFormat="1" x14ac:dyDescent="0.3">
      <c r="A221" s="66"/>
      <c r="B221" s="67"/>
      <c r="C221" s="68"/>
      <c r="D221" s="68"/>
      <c r="E221" s="68"/>
      <c r="F221" s="68"/>
    </row>
    <row r="222" spans="1:6" s="69" customFormat="1" x14ac:dyDescent="0.3">
      <c r="A222" s="66"/>
      <c r="B222" s="67"/>
      <c r="C222" s="68"/>
      <c r="D222" s="68"/>
      <c r="E222" s="68"/>
      <c r="F222" s="68"/>
    </row>
    <row r="223" spans="1:6" s="69" customFormat="1" x14ac:dyDescent="0.3">
      <c r="A223" s="66"/>
      <c r="B223" s="67"/>
      <c r="C223" s="68"/>
      <c r="D223" s="68"/>
      <c r="E223" s="68"/>
      <c r="F223" s="68"/>
    </row>
    <row r="224" spans="1:6" s="69" customFormat="1" x14ac:dyDescent="0.3">
      <c r="A224" s="66"/>
      <c r="B224" s="67"/>
      <c r="C224" s="68"/>
      <c r="D224" s="68"/>
      <c r="E224" s="68"/>
      <c r="F224" s="68"/>
    </row>
    <row r="225" spans="1:6" s="69" customFormat="1" x14ac:dyDescent="0.3">
      <c r="A225" s="66"/>
      <c r="B225" s="67"/>
      <c r="C225" s="68"/>
      <c r="D225" s="68"/>
      <c r="E225" s="68"/>
      <c r="F225" s="68"/>
    </row>
    <row r="226" spans="1:6" s="69" customFormat="1" x14ac:dyDescent="0.3">
      <c r="A226" s="66"/>
      <c r="B226" s="67"/>
      <c r="C226" s="68"/>
      <c r="D226" s="68"/>
      <c r="E226" s="68"/>
      <c r="F226" s="68"/>
    </row>
    <row r="227" spans="1:6" s="69" customFormat="1" x14ac:dyDescent="0.3">
      <c r="A227" s="66"/>
      <c r="B227" s="67"/>
      <c r="C227" s="68"/>
      <c r="D227" s="68"/>
      <c r="E227" s="68"/>
      <c r="F227" s="68"/>
    </row>
    <row r="228" spans="1:6" s="69" customFormat="1" x14ac:dyDescent="0.3">
      <c r="A228" s="66"/>
      <c r="B228" s="67"/>
      <c r="C228" s="68"/>
      <c r="D228" s="68"/>
      <c r="E228" s="68"/>
      <c r="F228" s="68"/>
    </row>
    <row r="229" spans="1:6" s="69" customFormat="1" x14ac:dyDescent="0.3">
      <c r="A229" s="66"/>
      <c r="B229" s="67"/>
      <c r="C229" s="68"/>
      <c r="D229" s="68"/>
      <c r="E229" s="68"/>
      <c r="F229" s="68"/>
    </row>
    <row r="230" spans="1:6" s="69" customFormat="1" x14ac:dyDescent="0.3">
      <c r="A230" s="66"/>
      <c r="B230" s="67"/>
      <c r="C230" s="68"/>
      <c r="D230" s="68"/>
      <c r="E230" s="68"/>
      <c r="F230" s="68"/>
    </row>
    <row r="231" spans="1:6" s="69" customFormat="1" x14ac:dyDescent="0.3">
      <c r="A231" s="66"/>
      <c r="B231" s="67"/>
      <c r="C231" s="68"/>
      <c r="D231" s="68"/>
      <c r="E231" s="68"/>
      <c r="F231" s="68"/>
    </row>
    <row r="232" spans="1:6" s="69" customFormat="1" x14ac:dyDescent="0.3">
      <c r="A232" s="66"/>
      <c r="B232" s="67"/>
      <c r="C232" s="68"/>
      <c r="D232" s="68"/>
      <c r="E232" s="68"/>
      <c r="F232" s="68"/>
    </row>
    <row r="233" spans="1:6" s="69" customFormat="1" x14ac:dyDescent="0.3">
      <c r="A233" s="66"/>
      <c r="B233" s="67"/>
      <c r="C233" s="68"/>
      <c r="D233" s="68"/>
      <c r="E233" s="68"/>
      <c r="F233" s="68"/>
    </row>
    <row r="234" spans="1:6" s="69" customFormat="1" x14ac:dyDescent="0.3">
      <c r="A234" s="66"/>
      <c r="B234" s="67"/>
      <c r="C234" s="68"/>
      <c r="D234" s="68"/>
      <c r="E234" s="68"/>
      <c r="F234" s="68"/>
    </row>
    <row r="235" spans="1:6" s="69" customFormat="1" x14ac:dyDescent="0.3">
      <c r="A235" s="66"/>
      <c r="B235" s="67"/>
      <c r="C235" s="68"/>
      <c r="D235" s="68"/>
      <c r="E235" s="68"/>
      <c r="F235" s="68"/>
    </row>
    <row r="236" spans="1:6" s="69" customFormat="1" x14ac:dyDescent="0.3">
      <c r="A236" s="66"/>
      <c r="B236" s="67"/>
      <c r="C236" s="68"/>
      <c r="D236" s="68"/>
      <c r="E236" s="68"/>
      <c r="F236" s="68"/>
    </row>
    <row r="237" spans="1:6" s="69" customFormat="1" x14ac:dyDescent="0.3">
      <c r="A237" s="66"/>
      <c r="B237" s="67"/>
      <c r="C237" s="68"/>
      <c r="D237" s="68"/>
      <c r="E237" s="68"/>
      <c r="F237" s="68"/>
    </row>
    <row r="238" spans="1:6" s="69" customFormat="1" x14ac:dyDescent="0.3">
      <c r="A238" s="66"/>
      <c r="B238" s="67"/>
      <c r="C238" s="68"/>
      <c r="D238" s="68"/>
      <c r="E238" s="68"/>
      <c r="F238" s="68"/>
    </row>
    <row r="239" spans="1:6" s="69" customFormat="1" x14ac:dyDescent="0.3">
      <c r="A239" s="66"/>
      <c r="B239" s="67"/>
      <c r="C239" s="68"/>
      <c r="D239" s="68"/>
      <c r="E239" s="68"/>
      <c r="F239" s="68"/>
    </row>
    <row r="240" spans="1:6" s="69" customFormat="1" x14ac:dyDescent="0.3">
      <c r="A240" s="66"/>
      <c r="B240" s="67"/>
      <c r="C240" s="68"/>
      <c r="D240" s="68"/>
      <c r="E240" s="68"/>
      <c r="F240" s="68"/>
    </row>
    <row r="241" spans="1:6" s="69" customFormat="1" x14ac:dyDescent="0.3">
      <c r="A241" s="66"/>
      <c r="B241" s="67"/>
      <c r="C241" s="68"/>
      <c r="D241" s="68"/>
      <c r="E241" s="68"/>
      <c r="F241" s="68"/>
    </row>
    <row r="242" spans="1:6" s="69" customFormat="1" x14ac:dyDescent="0.3">
      <c r="A242" s="66"/>
      <c r="B242" s="67"/>
      <c r="C242" s="68"/>
      <c r="D242" s="68"/>
      <c r="E242" s="68"/>
      <c r="F242" s="68"/>
    </row>
    <row r="243" spans="1:6" s="69" customFormat="1" x14ac:dyDescent="0.3">
      <c r="A243" s="66"/>
      <c r="B243" s="67"/>
      <c r="C243" s="68"/>
      <c r="D243" s="68"/>
      <c r="E243" s="68"/>
      <c r="F243" s="68"/>
    </row>
    <row r="244" spans="1:6" s="69" customFormat="1" x14ac:dyDescent="0.3">
      <c r="A244" s="66"/>
      <c r="B244" s="67"/>
      <c r="C244" s="68"/>
      <c r="D244" s="68"/>
      <c r="E244" s="68"/>
      <c r="F244" s="68"/>
    </row>
    <row r="245" spans="1:6" s="69" customFormat="1" x14ac:dyDescent="0.3">
      <c r="A245" s="66"/>
      <c r="B245" s="67"/>
      <c r="C245" s="68"/>
      <c r="D245" s="68"/>
      <c r="E245" s="68"/>
      <c r="F245" s="68"/>
    </row>
    <row r="246" spans="1:6" s="69" customFormat="1" x14ac:dyDescent="0.3">
      <c r="A246" s="66"/>
      <c r="B246" s="67"/>
      <c r="C246" s="68"/>
      <c r="D246" s="68"/>
      <c r="E246" s="68"/>
      <c r="F246" s="68"/>
    </row>
    <row r="247" spans="1:6" s="69" customFormat="1" x14ac:dyDescent="0.3">
      <c r="A247" s="66"/>
      <c r="B247" s="67"/>
      <c r="C247" s="68"/>
      <c r="D247" s="68"/>
      <c r="E247" s="68"/>
      <c r="F247" s="68"/>
    </row>
    <row r="248" spans="1:6" s="69" customFormat="1" x14ac:dyDescent="0.3">
      <c r="A248" s="66"/>
      <c r="B248" s="67"/>
      <c r="C248" s="68"/>
      <c r="D248" s="68"/>
      <c r="E248" s="68"/>
      <c r="F248" s="68"/>
    </row>
    <row r="249" spans="1:6" s="69" customFormat="1" x14ac:dyDescent="0.3">
      <c r="A249" s="66"/>
      <c r="B249" s="67"/>
      <c r="C249" s="68"/>
      <c r="D249" s="68"/>
      <c r="E249" s="68"/>
      <c r="F249" s="68"/>
    </row>
    <row r="250" spans="1:6" s="69" customFormat="1" x14ac:dyDescent="0.3">
      <c r="A250" s="66"/>
      <c r="B250" s="67"/>
      <c r="C250" s="68"/>
      <c r="D250" s="68"/>
      <c r="E250" s="68"/>
      <c r="F250" s="68"/>
    </row>
    <row r="251" spans="1:6" s="69" customFormat="1" x14ac:dyDescent="0.3">
      <c r="A251" s="66"/>
      <c r="B251" s="67"/>
      <c r="C251" s="68"/>
      <c r="D251" s="68"/>
      <c r="E251" s="68"/>
      <c r="F251" s="68"/>
    </row>
    <row r="252" spans="1:6" s="69" customFormat="1" x14ac:dyDescent="0.3">
      <c r="A252" s="66"/>
      <c r="B252" s="67"/>
      <c r="C252" s="68"/>
      <c r="D252" s="68"/>
      <c r="E252" s="68"/>
      <c r="F252" s="68"/>
    </row>
    <row r="253" spans="1:6" s="69" customFormat="1" x14ac:dyDescent="0.3">
      <c r="A253" s="66"/>
      <c r="B253" s="67"/>
      <c r="C253" s="68"/>
      <c r="D253" s="68"/>
      <c r="E253" s="68"/>
      <c r="F253" s="68"/>
    </row>
    <row r="254" spans="1:6" s="69" customFormat="1" x14ac:dyDescent="0.3">
      <c r="A254" s="66"/>
      <c r="B254" s="67"/>
      <c r="C254" s="68"/>
      <c r="D254" s="68"/>
      <c r="E254" s="68"/>
      <c r="F254" s="68"/>
    </row>
    <row r="255" spans="1:6" s="69" customFormat="1" x14ac:dyDescent="0.3">
      <c r="A255" s="66"/>
      <c r="B255" s="67"/>
      <c r="C255" s="68"/>
      <c r="D255" s="68"/>
      <c r="E255" s="68"/>
      <c r="F255" s="68"/>
    </row>
    <row r="256" spans="1:6" s="69" customFormat="1" x14ac:dyDescent="0.3">
      <c r="A256" s="66"/>
      <c r="B256" s="67"/>
      <c r="C256" s="68"/>
      <c r="D256" s="68"/>
      <c r="E256" s="68"/>
      <c r="F256" s="68"/>
    </row>
    <row r="257" spans="1:6" s="69" customFormat="1" x14ac:dyDescent="0.3">
      <c r="A257" s="66"/>
      <c r="B257" s="67"/>
      <c r="C257" s="68"/>
      <c r="D257" s="68"/>
      <c r="E257" s="68"/>
      <c r="F257" s="68"/>
    </row>
    <row r="258" spans="1:6" s="69" customFormat="1" x14ac:dyDescent="0.3">
      <c r="A258" s="66"/>
      <c r="B258" s="67"/>
      <c r="C258" s="68"/>
      <c r="D258" s="68"/>
      <c r="E258" s="68"/>
      <c r="F258" s="68"/>
    </row>
    <row r="259" spans="1:6" s="69" customFormat="1" x14ac:dyDescent="0.3">
      <c r="A259" s="66"/>
      <c r="B259" s="67"/>
      <c r="C259" s="68"/>
      <c r="D259" s="68"/>
      <c r="E259" s="68"/>
      <c r="F259" s="68"/>
    </row>
    <row r="260" spans="1:6" s="69" customFormat="1" x14ac:dyDescent="0.3">
      <c r="A260" s="66"/>
      <c r="B260" s="67"/>
      <c r="C260" s="68"/>
      <c r="D260" s="68"/>
      <c r="E260" s="68"/>
      <c r="F260" s="68"/>
    </row>
    <row r="261" spans="1:6" s="69" customFormat="1" x14ac:dyDescent="0.3">
      <c r="A261" s="66"/>
      <c r="B261" s="67"/>
      <c r="C261" s="68"/>
      <c r="D261" s="68"/>
      <c r="E261" s="68"/>
      <c r="F261" s="68"/>
    </row>
    <row r="262" spans="1:6" s="69" customFormat="1" x14ac:dyDescent="0.3">
      <c r="A262" s="66"/>
      <c r="B262" s="67"/>
      <c r="C262" s="68"/>
      <c r="D262" s="68"/>
      <c r="E262" s="68"/>
      <c r="F262" s="68"/>
    </row>
    <row r="263" spans="1:6" s="69" customFormat="1" x14ac:dyDescent="0.3">
      <c r="A263" s="66"/>
      <c r="B263" s="67"/>
      <c r="C263" s="68"/>
      <c r="D263" s="68"/>
      <c r="E263" s="68"/>
      <c r="F263" s="68"/>
    </row>
    <row r="264" spans="1:6" s="69" customFormat="1" x14ac:dyDescent="0.3">
      <c r="A264" s="66"/>
      <c r="B264" s="67"/>
      <c r="C264" s="68"/>
      <c r="D264" s="68"/>
      <c r="E264" s="68"/>
      <c r="F264" s="68"/>
    </row>
    <row r="265" spans="1:6" s="69" customFormat="1" x14ac:dyDescent="0.3">
      <c r="A265" s="66"/>
      <c r="B265" s="67"/>
      <c r="C265" s="68"/>
      <c r="D265" s="68"/>
      <c r="E265" s="68"/>
      <c r="F265" s="68"/>
    </row>
    <row r="266" spans="1:6" s="69" customFormat="1" x14ac:dyDescent="0.3">
      <c r="A266" s="66"/>
      <c r="B266" s="67"/>
      <c r="C266" s="68"/>
      <c r="D266" s="68"/>
      <c r="E266" s="68"/>
      <c r="F266" s="68"/>
    </row>
    <row r="267" spans="1:6" s="69" customFormat="1" x14ac:dyDescent="0.3">
      <c r="A267" s="66"/>
      <c r="B267" s="67"/>
      <c r="C267" s="68"/>
      <c r="D267" s="68"/>
      <c r="E267" s="68"/>
      <c r="F267" s="68"/>
    </row>
    <row r="268" spans="1:6" s="69" customFormat="1" x14ac:dyDescent="0.3">
      <c r="A268" s="66"/>
      <c r="B268" s="67"/>
      <c r="C268" s="68"/>
      <c r="D268" s="68"/>
      <c r="E268" s="68"/>
      <c r="F268" s="68"/>
    </row>
    <row r="269" spans="1:6" s="69" customFormat="1" x14ac:dyDescent="0.3">
      <c r="A269" s="66"/>
      <c r="B269" s="67"/>
      <c r="C269" s="68"/>
      <c r="D269" s="68"/>
      <c r="E269" s="68"/>
      <c r="F269" s="68"/>
    </row>
    <row r="270" spans="1:6" s="69" customFormat="1" x14ac:dyDescent="0.3">
      <c r="A270" s="66"/>
      <c r="B270" s="67"/>
      <c r="C270" s="68"/>
      <c r="D270" s="68"/>
      <c r="E270" s="68"/>
      <c r="F270" s="68"/>
    </row>
    <row r="271" spans="1:6" s="69" customFormat="1" x14ac:dyDescent="0.3">
      <c r="A271" s="66"/>
      <c r="B271" s="67"/>
      <c r="C271" s="68"/>
      <c r="D271" s="68"/>
      <c r="E271" s="68"/>
      <c r="F271" s="68"/>
    </row>
    <row r="272" spans="1:6" s="69" customFormat="1" x14ac:dyDescent="0.3">
      <c r="A272" s="66"/>
      <c r="B272" s="67"/>
      <c r="C272" s="68"/>
      <c r="D272" s="68"/>
      <c r="E272" s="68"/>
      <c r="F272" s="68"/>
    </row>
    <row r="273" spans="1:6" s="69" customFormat="1" x14ac:dyDescent="0.3">
      <c r="A273" s="66"/>
      <c r="B273" s="67"/>
      <c r="C273" s="68"/>
      <c r="D273" s="68"/>
      <c r="E273" s="68"/>
      <c r="F273" s="68"/>
    </row>
    <row r="274" spans="1:6" s="69" customFormat="1" x14ac:dyDescent="0.3">
      <c r="A274" s="66"/>
      <c r="B274" s="67"/>
      <c r="C274" s="68"/>
      <c r="D274" s="68"/>
      <c r="E274" s="68"/>
      <c r="F274" s="68"/>
    </row>
    <row r="275" spans="1:6" s="69" customFormat="1" x14ac:dyDescent="0.3">
      <c r="A275" s="66"/>
      <c r="B275" s="67"/>
      <c r="C275" s="68"/>
      <c r="D275" s="68"/>
      <c r="E275" s="68"/>
      <c r="F275" s="68"/>
    </row>
    <row r="276" spans="1:6" s="69" customFormat="1" x14ac:dyDescent="0.3">
      <c r="A276" s="66"/>
      <c r="B276" s="67"/>
      <c r="C276" s="68"/>
      <c r="D276" s="68"/>
      <c r="E276" s="68"/>
      <c r="F276" s="68"/>
    </row>
    <row r="277" spans="1:6" s="69" customFormat="1" x14ac:dyDescent="0.3">
      <c r="A277" s="66"/>
      <c r="B277" s="67"/>
      <c r="C277" s="68"/>
      <c r="D277" s="68"/>
      <c r="E277" s="68"/>
      <c r="F277" s="68"/>
    </row>
    <row r="278" spans="1:6" s="69" customFormat="1" x14ac:dyDescent="0.3">
      <c r="A278" s="66"/>
      <c r="B278" s="67"/>
      <c r="C278" s="68"/>
      <c r="D278" s="68"/>
      <c r="E278" s="68"/>
      <c r="F278" s="68"/>
    </row>
    <row r="279" spans="1:6" s="69" customFormat="1" x14ac:dyDescent="0.3">
      <c r="A279" s="66"/>
      <c r="B279" s="67"/>
      <c r="C279" s="68"/>
      <c r="D279" s="68"/>
      <c r="E279" s="68"/>
      <c r="F279" s="68"/>
    </row>
    <row r="280" spans="1:6" s="69" customFormat="1" x14ac:dyDescent="0.3">
      <c r="A280" s="66"/>
      <c r="B280" s="67"/>
      <c r="C280" s="68"/>
      <c r="D280" s="68"/>
      <c r="E280" s="68"/>
      <c r="F280" s="68"/>
    </row>
    <row r="281" spans="1:6" s="69" customFormat="1" x14ac:dyDescent="0.3">
      <c r="A281" s="66"/>
      <c r="B281" s="67"/>
      <c r="C281" s="68"/>
      <c r="D281" s="68"/>
      <c r="E281" s="68"/>
      <c r="F281" s="68"/>
    </row>
    <row r="282" spans="1:6" s="69" customFormat="1" x14ac:dyDescent="0.3">
      <c r="A282" s="66"/>
      <c r="B282" s="67"/>
      <c r="C282" s="68"/>
      <c r="D282" s="68"/>
      <c r="E282" s="68"/>
      <c r="F282" s="68"/>
    </row>
    <row r="283" spans="1:6" s="69" customFormat="1" x14ac:dyDescent="0.3">
      <c r="A283" s="66"/>
      <c r="B283" s="67"/>
      <c r="C283" s="68"/>
      <c r="D283" s="68"/>
      <c r="E283" s="68"/>
      <c r="F283" s="68"/>
    </row>
    <row r="284" spans="1:6" s="69" customFormat="1" x14ac:dyDescent="0.3">
      <c r="A284" s="66"/>
      <c r="B284" s="67"/>
      <c r="C284" s="68"/>
      <c r="D284" s="68"/>
      <c r="E284" s="68"/>
      <c r="F284" s="68"/>
    </row>
    <row r="285" spans="1:6" s="69" customFormat="1" x14ac:dyDescent="0.3">
      <c r="A285" s="66"/>
      <c r="B285" s="67"/>
      <c r="C285" s="68"/>
      <c r="D285" s="68"/>
      <c r="E285" s="68"/>
      <c r="F285" s="68"/>
    </row>
    <row r="286" spans="1:6" s="69" customFormat="1" x14ac:dyDescent="0.3">
      <c r="A286" s="66"/>
      <c r="B286" s="67"/>
      <c r="C286" s="68"/>
      <c r="D286" s="68"/>
      <c r="E286" s="68"/>
      <c r="F286" s="68"/>
    </row>
    <row r="287" spans="1:6" s="69" customFormat="1" x14ac:dyDescent="0.3">
      <c r="A287" s="66"/>
      <c r="B287" s="67"/>
      <c r="C287" s="68"/>
      <c r="D287" s="68"/>
      <c r="E287" s="68"/>
      <c r="F287" s="68"/>
    </row>
    <row r="288" spans="1:6" s="69" customFormat="1" x14ac:dyDescent="0.3">
      <c r="A288" s="66"/>
      <c r="B288" s="67"/>
      <c r="C288" s="68"/>
      <c r="D288" s="68"/>
      <c r="E288" s="68"/>
      <c r="F288" s="68"/>
    </row>
    <row r="289" spans="1:6" s="69" customFormat="1" x14ac:dyDescent="0.3">
      <c r="A289" s="66"/>
      <c r="B289" s="67"/>
      <c r="C289" s="68"/>
      <c r="D289" s="68"/>
      <c r="E289" s="68"/>
      <c r="F289" s="68"/>
    </row>
    <row r="290" spans="1:6" s="69" customFormat="1" x14ac:dyDescent="0.3">
      <c r="A290" s="66"/>
      <c r="B290" s="67"/>
      <c r="C290" s="68"/>
      <c r="D290" s="68"/>
      <c r="E290" s="68"/>
      <c r="F290" s="68"/>
    </row>
    <row r="291" spans="1:6" s="69" customFormat="1" x14ac:dyDescent="0.3">
      <c r="A291" s="66"/>
      <c r="B291" s="67"/>
      <c r="C291" s="68"/>
      <c r="D291" s="68"/>
      <c r="E291" s="68"/>
      <c r="F291" s="68"/>
    </row>
    <row r="292" spans="1:6" s="69" customFormat="1" x14ac:dyDescent="0.3">
      <c r="A292" s="66"/>
      <c r="B292" s="67"/>
      <c r="C292" s="68"/>
      <c r="D292" s="68"/>
      <c r="E292" s="68"/>
      <c r="F292" s="68"/>
    </row>
    <row r="293" spans="1:6" s="69" customFormat="1" x14ac:dyDescent="0.3">
      <c r="A293" s="66"/>
      <c r="B293" s="67"/>
      <c r="C293" s="68"/>
      <c r="D293" s="68"/>
      <c r="E293" s="68"/>
      <c r="F293" s="68"/>
    </row>
    <row r="294" spans="1:6" s="69" customFormat="1" x14ac:dyDescent="0.3">
      <c r="A294" s="66"/>
      <c r="B294" s="67"/>
      <c r="C294" s="68"/>
      <c r="D294" s="68"/>
      <c r="E294" s="68"/>
      <c r="F294" s="68"/>
    </row>
    <row r="295" spans="1:6" s="69" customFormat="1" x14ac:dyDescent="0.3">
      <c r="A295" s="66"/>
      <c r="B295" s="67"/>
      <c r="C295" s="68"/>
      <c r="D295" s="68"/>
      <c r="E295" s="68"/>
      <c r="F295" s="68"/>
    </row>
    <row r="296" spans="1:6" s="69" customFormat="1" x14ac:dyDescent="0.3">
      <c r="A296" s="66"/>
      <c r="B296" s="67"/>
      <c r="C296" s="68"/>
      <c r="D296" s="68"/>
      <c r="E296" s="68"/>
      <c r="F296" s="68"/>
    </row>
    <row r="297" spans="1:6" s="69" customFormat="1" x14ac:dyDescent="0.3">
      <c r="A297" s="66"/>
      <c r="B297" s="67"/>
      <c r="C297" s="68"/>
      <c r="D297" s="68"/>
      <c r="E297" s="68"/>
      <c r="F297" s="68"/>
    </row>
    <row r="298" spans="1:6" s="69" customFormat="1" x14ac:dyDescent="0.3">
      <c r="A298" s="66"/>
      <c r="B298" s="67"/>
      <c r="C298" s="68"/>
      <c r="D298" s="68"/>
      <c r="E298" s="68"/>
      <c r="F298" s="68"/>
    </row>
    <row r="299" spans="1:6" s="69" customFormat="1" x14ac:dyDescent="0.3">
      <c r="A299" s="66"/>
      <c r="B299" s="67"/>
      <c r="C299" s="68"/>
      <c r="D299" s="68"/>
      <c r="E299" s="68"/>
      <c r="F299" s="68"/>
    </row>
    <row r="300" spans="1:6" s="69" customFormat="1" x14ac:dyDescent="0.3">
      <c r="A300" s="66"/>
      <c r="B300" s="67"/>
      <c r="C300" s="68"/>
      <c r="D300" s="68"/>
      <c r="E300" s="68"/>
      <c r="F300" s="68"/>
    </row>
    <row r="301" spans="1:6" s="69" customFormat="1" x14ac:dyDescent="0.3">
      <c r="A301" s="66"/>
      <c r="B301" s="67"/>
      <c r="C301" s="68"/>
      <c r="D301" s="68"/>
      <c r="E301" s="68"/>
      <c r="F301" s="68"/>
    </row>
    <row r="302" spans="1:6" s="69" customFormat="1" x14ac:dyDescent="0.3">
      <c r="A302" s="66"/>
      <c r="B302" s="67"/>
      <c r="C302" s="68"/>
      <c r="D302" s="68"/>
      <c r="E302" s="68"/>
      <c r="F302" s="68"/>
    </row>
    <row r="303" spans="1:6" s="69" customFormat="1" x14ac:dyDescent="0.3">
      <c r="A303" s="66"/>
      <c r="B303" s="67"/>
      <c r="C303" s="68"/>
      <c r="D303" s="68"/>
      <c r="E303" s="68"/>
      <c r="F303" s="68"/>
    </row>
    <row r="304" spans="1:6" s="69" customFormat="1" x14ac:dyDescent="0.3">
      <c r="A304" s="66"/>
      <c r="B304" s="67"/>
      <c r="C304" s="68"/>
      <c r="D304" s="68"/>
      <c r="E304" s="68"/>
      <c r="F304" s="68"/>
    </row>
    <row r="305" spans="1:6" s="69" customFormat="1" x14ac:dyDescent="0.3">
      <c r="A305" s="66"/>
      <c r="B305" s="67"/>
      <c r="C305" s="68"/>
      <c r="D305" s="68"/>
      <c r="E305" s="68"/>
      <c r="F305" s="68"/>
    </row>
    <row r="306" spans="1:6" s="69" customFormat="1" x14ac:dyDescent="0.3">
      <c r="A306" s="66"/>
      <c r="B306" s="67"/>
      <c r="C306" s="68"/>
      <c r="D306" s="68"/>
      <c r="E306" s="68"/>
      <c r="F306" s="68"/>
    </row>
    <row r="307" spans="1:6" s="69" customFormat="1" x14ac:dyDescent="0.3">
      <c r="A307" s="66"/>
      <c r="B307" s="67"/>
      <c r="C307" s="68"/>
      <c r="D307" s="68"/>
      <c r="E307" s="68"/>
      <c r="F307" s="68"/>
    </row>
    <row r="308" spans="1:6" s="69" customFormat="1" x14ac:dyDescent="0.3">
      <c r="A308" s="66"/>
      <c r="B308" s="67"/>
      <c r="C308" s="68"/>
      <c r="D308" s="68"/>
      <c r="E308" s="68"/>
      <c r="F308" s="68"/>
    </row>
    <row r="309" spans="1:6" s="69" customFormat="1" x14ac:dyDescent="0.3">
      <c r="A309" s="66"/>
      <c r="B309" s="67"/>
      <c r="C309" s="68"/>
      <c r="D309" s="68"/>
      <c r="E309" s="68"/>
      <c r="F309" s="68"/>
    </row>
    <row r="310" spans="1:6" s="69" customFormat="1" x14ac:dyDescent="0.3">
      <c r="A310" s="66"/>
      <c r="B310" s="67"/>
      <c r="C310" s="68"/>
      <c r="D310" s="68"/>
      <c r="E310" s="68"/>
      <c r="F310" s="68"/>
    </row>
    <row r="311" spans="1:6" s="69" customFormat="1" x14ac:dyDescent="0.3">
      <c r="A311" s="66"/>
      <c r="B311" s="67"/>
      <c r="C311" s="68"/>
      <c r="D311" s="68"/>
      <c r="E311" s="68"/>
      <c r="F311" s="68"/>
    </row>
    <row r="312" spans="1:6" s="69" customFormat="1" x14ac:dyDescent="0.3">
      <c r="A312" s="66"/>
      <c r="B312" s="67"/>
      <c r="C312" s="68"/>
      <c r="D312" s="68"/>
      <c r="E312" s="68"/>
      <c r="F312" s="68"/>
    </row>
    <row r="313" spans="1:6" s="69" customFormat="1" x14ac:dyDescent="0.3">
      <c r="A313" s="66"/>
      <c r="B313" s="67"/>
      <c r="C313" s="68"/>
      <c r="D313" s="68"/>
      <c r="E313" s="68"/>
      <c r="F313" s="68"/>
    </row>
    <row r="314" spans="1:6" s="69" customFormat="1" x14ac:dyDescent="0.3">
      <c r="A314" s="66"/>
      <c r="B314" s="67"/>
      <c r="C314" s="68"/>
      <c r="D314" s="68"/>
      <c r="E314" s="68"/>
      <c r="F314" s="68"/>
    </row>
    <row r="315" spans="1:6" s="69" customFormat="1" x14ac:dyDescent="0.3">
      <c r="A315" s="66"/>
      <c r="B315" s="67"/>
      <c r="C315" s="68"/>
      <c r="D315" s="68"/>
      <c r="E315" s="68"/>
      <c r="F315" s="68"/>
    </row>
    <row r="316" spans="1:6" s="69" customFormat="1" x14ac:dyDescent="0.3">
      <c r="A316" s="66"/>
      <c r="B316" s="67"/>
      <c r="C316" s="68"/>
      <c r="D316" s="68"/>
      <c r="E316" s="68"/>
      <c r="F316" s="68"/>
    </row>
    <row r="317" spans="1:6" s="69" customFormat="1" x14ac:dyDescent="0.3">
      <c r="A317" s="66"/>
      <c r="B317" s="67"/>
      <c r="C317" s="68"/>
      <c r="D317" s="68"/>
      <c r="E317" s="68"/>
      <c r="F317" s="68"/>
    </row>
    <row r="318" spans="1:6" s="69" customFormat="1" x14ac:dyDescent="0.3">
      <c r="A318" s="66"/>
      <c r="B318" s="67"/>
      <c r="C318" s="68"/>
      <c r="D318" s="68"/>
      <c r="E318" s="68"/>
      <c r="F318" s="68"/>
    </row>
    <row r="319" spans="1:6" s="69" customFormat="1" x14ac:dyDescent="0.3">
      <c r="A319" s="66"/>
      <c r="B319" s="67"/>
      <c r="C319" s="68"/>
      <c r="D319" s="68"/>
      <c r="E319" s="68"/>
      <c r="F319" s="68"/>
    </row>
    <row r="320" spans="1:6" s="69" customFormat="1" x14ac:dyDescent="0.3">
      <c r="A320" s="66"/>
      <c r="B320" s="67"/>
      <c r="C320" s="68"/>
      <c r="D320" s="68"/>
      <c r="E320" s="68"/>
      <c r="F320" s="68"/>
    </row>
    <row r="321" spans="1:6" s="69" customFormat="1" x14ac:dyDescent="0.3">
      <c r="A321" s="66"/>
      <c r="B321" s="67"/>
      <c r="C321" s="68"/>
      <c r="D321" s="68"/>
      <c r="E321" s="68"/>
      <c r="F321" s="68"/>
    </row>
    <row r="322" spans="1:6" s="69" customFormat="1" x14ac:dyDescent="0.3">
      <c r="A322" s="66"/>
      <c r="B322" s="67"/>
      <c r="C322" s="68"/>
      <c r="D322" s="68"/>
      <c r="E322" s="68"/>
      <c r="F322" s="68"/>
    </row>
    <row r="323" spans="1:6" s="69" customFormat="1" x14ac:dyDescent="0.3">
      <c r="A323" s="66"/>
      <c r="B323" s="67"/>
      <c r="C323" s="68"/>
      <c r="D323" s="68"/>
      <c r="E323" s="68"/>
      <c r="F323" s="68"/>
    </row>
    <row r="324" spans="1:6" s="69" customFormat="1" x14ac:dyDescent="0.3">
      <c r="A324" s="66"/>
      <c r="B324" s="67"/>
      <c r="C324" s="68"/>
      <c r="D324" s="68"/>
      <c r="E324" s="68"/>
      <c r="F324" s="68"/>
    </row>
    <row r="325" spans="1:6" s="69" customFormat="1" x14ac:dyDescent="0.3">
      <c r="A325" s="66"/>
      <c r="B325" s="67"/>
      <c r="C325" s="68"/>
      <c r="D325" s="68"/>
      <c r="E325" s="68"/>
      <c r="F325" s="68"/>
    </row>
    <row r="326" spans="1:6" s="69" customFormat="1" x14ac:dyDescent="0.3">
      <c r="A326" s="66"/>
      <c r="B326" s="67"/>
      <c r="C326" s="68"/>
      <c r="D326" s="68"/>
      <c r="E326" s="68"/>
      <c r="F326" s="68"/>
    </row>
    <row r="327" spans="1:6" s="69" customFormat="1" x14ac:dyDescent="0.3">
      <c r="A327" s="66"/>
      <c r="B327" s="67"/>
      <c r="C327" s="68"/>
      <c r="D327" s="68"/>
      <c r="E327" s="68"/>
      <c r="F327" s="68"/>
    </row>
    <row r="328" spans="1:6" s="69" customFormat="1" x14ac:dyDescent="0.3">
      <c r="A328" s="66"/>
      <c r="B328" s="67"/>
      <c r="C328" s="68"/>
      <c r="D328" s="68"/>
      <c r="E328" s="68"/>
      <c r="F328" s="68"/>
    </row>
    <row r="329" spans="1:6" s="69" customFormat="1" x14ac:dyDescent="0.3">
      <c r="A329" s="66"/>
      <c r="B329" s="67"/>
      <c r="C329" s="68"/>
      <c r="D329" s="68"/>
      <c r="E329" s="68"/>
      <c r="F329" s="68"/>
    </row>
    <row r="330" spans="1:6" s="69" customFormat="1" x14ac:dyDescent="0.3">
      <c r="A330" s="66"/>
      <c r="B330" s="67"/>
      <c r="C330" s="68"/>
      <c r="D330" s="68"/>
      <c r="E330" s="68"/>
      <c r="F330" s="68"/>
    </row>
    <row r="331" spans="1:6" s="69" customFormat="1" x14ac:dyDescent="0.3">
      <c r="A331" s="66"/>
      <c r="B331" s="67"/>
      <c r="C331" s="68"/>
      <c r="D331" s="68"/>
      <c r="E331" s="68"/>
      <c r="F331" s="68"/>
    </row>
    <row r="332" spans="1:6" s="69" customFormat="1" x14ac:dyDescent="0.3">
      <c r="A332" s="66"/>
      <c r="B332" s="67"/>
      <c r="C332" s="68"/>
      <c r="D332" s="68"/>
      <c r="E332" s="68"/>
      <c r="F332" s="68"/>
    </row>
    <row r="333" spans="1:6" s="69" customFormat="1" x14ac:dyDescent="0.3">
      <c r="A333" s="66"/>
      <c r="B333" s="67"/>
      <c r="C333" s="68"/>
      <c r="D333" s="68"/>
      <c r="E333" s="68"/>
      <c r="F333" s="68"/>
    </row>
    <row r="334" spans="1:6" s="69" customFormat="1" x14ac:dyDescent="0.3">
      <c r="A334" s="66"/>
      <c r="B334" s="67"/>
      <c r="C334" s="68"/>
      <c r="D334" s="68"/>
      <c r="E334" s="68"/>
      <c r="F334" s="68"/>
    </row>
    <row r="335" spans="1:6" s="69" customFormat="1" x14ac:dyDescent="0.3">
      <c r="A335" s="66"/>
      <c r="B335" s="67"/>
      <c r="C335" s="68"/>
      <c r="D335" s="68"/>
      <c r="E335" s="68"/>
      <c r="F335" s="68"/>
    </row>
    <row r="336" spans="1:6" s="69" customFormat="1" x14ac:dyDescent="0.3">
      <c r="A336" s="66"/>
      <c r="B336" s="67"/>
      <c r="C336" s="68"/>
      <c r="D336" s="68"/>
      <c r="E336" s="68"/>
      <c r="F336" s="68"/>
    </row>
    <row r="337" spans="1:6" s="69" customFormat="1" x14ac:dyDescent="0.3">
      <c r="A337" s="66"/>
      <c r="B337" s="67"/>
      <c r="C337" s="68"/>
      <c r="D337" s="68"/>
      <c r="E337" s="68"/>
      <c r="F337" s="68"/>
    </row>
    <row r="338" spans="1:6" s="69" customFormat="1" x14ac:dyDescent="0.3">
      <c r="A338" s="66"/>
      <c r="B338" s="67"/>
      <c r="C338" s="68"/>
      <c r="D338" s="68"/>
      <c r="E338" s="68"/>
      <c r="F338" s="68"/>
    </row>
    <row r="339" spans="1:6" s="69" customFormat="1" x14ac:dyDescent="0.3">
      <c r="A339" s="66"/>
      <c r="B339" s="67"/>
      <c r="C339" s="68"/>
      <c r="D339" s="68"/>
      <c r="E339" s="68"/>
      <c r="F339" s="68"/>
    </row>
    <row r="340" spans="1:6" s="69" customFormat="1" x14ac:dyDescent="0.3">
      <c r="A340" s="66"/>
      <c r="B340" s="67"/>
      <c r="C340" s="68"/>
      <c r="D340" s="68"/>
      <c r="E340" s="68"/>
      <c r="F340" s="68"/>
    </row>
    <row r="341" spans="1:6" s="69" customFormat="1" x14ac:dyDescent="0.3">
      <c r="A341" s="66"/>
      <c r="B341" s="67"/>
      <c r="C341" s="68"/>
      <c r="D341" s="68"/>
      <c r="E341" s="68"/>
      <c r="F341" s="68"/>
    </row>
    <row r="342" spans="1:6" s="69" customFormat="1" x14ac:dyDescent="0.3">
      <c r="A342" s="66"/>
      <c r="B342" s="67"/>
      <c r="C342" s="68"/>
      <c r="D342" s="68"/>
      <c r="E342" s="68"/>
      <c r="F342" s="68"/>
    </row>
    <row r="343" spans="1:6" s="69" customFormat="1" x14ac:dyDescent="0.3">
      <c r="A343" s="66"/>
      <c r="B343" s="67"/>
      <c r="C343" s="68"/>
      <c r="D343" s="68"/>
      <c r="E343" s="68"/>
      <c r="F343" s="68"/>
    </row>
    <row r="344" spans="1:6" s="69" customFormat="1" x14ac:dyDescent="0.3">
      <c r="A344" s="66"/>
      <c r="B344" s="67"/>
      <c r="C344" s="68"/>
      <c r="D344" s="68"/>
      <c r="E344" s="68"/>
      <c r="F344" s="68"/>
    </row>
    <row r="345" spans="1:6" s="69" customFormat="1" x14ac:dyDescent="0.3">
      <c r="A345" s="66"/>
      <c r="B345" s="67"/>
      <c r="C345" s="68"/>
      <c r="D345" s="68"/>
      <c r="E345" s="68"/>
      <c r="F345" s="68"/>
    </row>
    <row r="346" spans="1:6" s="69" customFormat="1" x14ac:dyDescent="0.3">
      <c r="A346" s="66"/>
      <c r="B346" s="67"/>
      <c r="C346" s="68"/>
      <c r="D346" s="68"/>
      <c r="E346" s="68"/>
      <c r="F346" s="68"/>
    </row>
    <row r="347" spans="1:6" s="69" customFormat="1" x14ac:dyDescent="0.3">
      <c r="A347" s="66"/>
      <c r="B347" s="67"/>
      <c r="C347" s="68"/>
      <c r="D347" s="68"/>
      <c r="E347" s="68"/>
      <c r="F347" s="68"/>
    </row>
    <row r="348" spans="1:6" s="69" customFormat="1" x14ac:dyDescent="0.3">
      <c r="A348" s="66"/>
      <c r="B348" s="67"/>
      <c r="C348" s="68"/>
      <c r="D348" s="68"/>
      <c r="E348" s="68"/>
      <c r="F348" s="68"/>
    </row>
    <row r="349" spans="1:6" s="69" customFormat="1" x14ac:dyDescent="0.3">
      <c r="A349" s="66"/>
      <c r="B349" s="67"/>
      <c r="C349" s="68"/>
      <c r="D349" s="68"/>
      <c r="E349" s="68"/>
      <c r="F349" s="68"/>
    </row>
    <row r="350" spans="1:6" s="69" customFormat="1" x14ac:dyDescent="0.3">
      <c r="A350" s="66"/>
      <c r="B350" s="67"/>
      <c r="C350" s="68"/>
      <c r="D350" s="68"/>
      <c r="E350" s="68"/>
      <c r="F350" s="68"/>
    </row>
    <row r="351" spans="1:6" s="69" customFormat="1" x14ac:dyDescent="0.3">
      <c r="A351" s="66"/>
      <c r="B351" s="67"/>
      <c r="C351" s="68"/>
      <c r="D351" s="68"/>
      <c r="E351" s="68"/>
      <c r="F351" s="68"/>
    </row>
    <row r="352" spans="1:6" s="69" customFormat="1" x14ac:dyDescent="0.3">
      <c r="A352" s="66"/>
      <c r="B352" s="67"/>
      <c r="C352" s="68"/>
      <c r="D352" s="68"/>
      <c r="E352" s="68"/>
      <c r="F352" s="68"/>
    </row>
    <row r="353" spans="1:6" s="69" customFormat="1" x14ac:dyDescent="0.3">
      <c r="A353" s="66"/>
      <c r="B353" s="67"/>
      <c r="C353" s="68"/>
      <c r="D353" s="68"/>
      <c r="E353" s="68"/>
      <c r="F353" s="68"/>
    </row>
    <row r="354" spans="1:6" s="69" customFormat="1" x14ac:dyDescent="0.3">
      <c r="A354" s="66"/>
      <c r="B354" s="67"/>
      <c r="C354" s="68"/>
      <c r="D354" s="68"/>
      <c r="E354" s="68"/>
      <c r="F354" s="68"/>
    </row>
    <row r="355" spans="1:6" s="69" customFormat="1" x14ac:dyDescent="0.3">
      <c r="A355" s="66"/>
      <c r="B355" s="67"/>
      <c r="C355" s="68"/>
      <c r="D355" s="68"/>
      <c r="E355" s="68"/>
      <c r="F355" s="68"/>
    </row>
    <row r="356" spans="1:6" s="69" customFormat="1" x14ac:dyDescent="0.3">
      <c r="A356" s="66"/>
      <c r="B356" s="67"/>
      <c r="C356" s="68"/>
      <c r="D356" s="68"/>
      <c r="E356" s="68"/>
      <c r="F356" s="68"/>
    </row>
    <row r="357" spans="1:6" s="69" customFormat="1" x14ac:dyDescent="0.3">
      <c r="A357" s="66"/>
      <c r="B357" s="67"/>
      <c r="C357" s="68"/>
      <c r="D357" s="68"/>
      <c r="E357" s="68"/>
      <c r="F357" s="68"/>
    </row>
    <row r="358" spans="1:6" s="69" customFormat="1" x14ac:dyDescent="0.3">
      <c r="A358" s="66"/>
      <c r="B358" s="67"/>
      <c r="C358" s="68"/>
      <c r="D358" s="68"/>
      <c r="E358" s="68"/>
      <c r="F358" s="68"/>
    </row>
    <row r="359" spans="1:6" s="69" customFormat="1" x14ac:dyDescent="0.3">
      <c r="A359" s="66"/>
      <c r="B359" s="67"/>
      <c r="C359" s="68"/>
      <c r="D359" s="68"/>
      <c r="E359" s="68"/>
      <c r="F359" s="68"/>
    </row>
    <row r="360" spans="1:6" s="69" customFormat="1" x14ac:dyDescent="0.3">
      <c r="A360" s="66"/>
      <c r="B360" s="67"/>
      <c r="C360" s="68"/>
      <c r="D360" s="68"/>
      <c r="E360" s="68"/>
      <c r="F360" s="68"/>
    </row>
    <row r="361" spans="1:6" s="69" customFormat="1" x14ac:dyDescent="0.3">
      <c r="A361" s="66"/>
      <c r="B361" s="67"/>
      <c r="C361" s="68"/>
      <c r="D361" s="68"/>
      <c r="E361" s="68"/>
      <c r="F361" s="68"/>
    </row>
    <row r="362" spans="1:6" s="69" customFormat="1" x14ac:dyDescent="0.3">
      <c r="A362" s="66"/>
      <c r="B362" s="67"/>
      <c r="C362" s="68"/>
      <c r="D362" s="68"/>
      <c r="E362" s="68"/>
      <c r="F362" s="68"/>
    </row>
    <row r="363" spans="1:6" s="69" customFormat="1" x14ac:dyDescent="0.3">
      <c r="A363" s="66"/>
      <c r="B363" s="67"/>
      <c r="C363" s="68"/>
      <c r="D363" s="68"/>
      <c r="E363" s="68"/>
      <c r="F363" s="68"/>
    </row>
    <row r="364" spans="1:6" s="69" customFormat="1" x14ac:dyDescent="0.3">
      <c r="A364" s="66"/>
      <c r="B364" s="67"/>
      <c r="C364" s="68"/>
      <c r="D364" s="68"/>
      <c r="E364" s="68"/>
      <c r="F364" s="68"/>
    </row>
    <row r="365" spans="1:6" s="69" customFormat="1" x14ac:dyDescent="0.3">
      <c r="A365" s="66"/>
      <c r="B365" s="67"/>
      <c r="C365" s="68"/>
      <c r="D365" s="68"/>
      <c r="E365" s="68"/>
      <c r="F365" s="68"/>
    </row>
    <row r="366" spans="1:6" s="69" customFormat="1" x14ac:dyDescent="0.3">
      <c r="A366" s="66"/>
      <c r="B366" s="67"/>
      <c r="C366" s="68"/>
      <c r="D366" s="68"/>
      <c r="E366" s="68"/>
      <c r="F366" s="68"/>
    </row>
    <row r="367" spans="1:6" s="69" customFormat="1" x14ac:dyDescent="0.3">
      <c r="A367" s="66"/>
      <c r="B367" s="67"/>
      <c r="C367" s="68"/>
      <c r="D367" s="68"/>
      <c r="E367" s="68"/>
      <c r="F367" s="68"/>
    </row>
    <row r="368" spans="1:6" s="69" customFormat="1" x14ac:dyDescent="0.3">
      <c r="A368" s="66"/>
      <c r="B368" s="67"/>
      <c r="C368" s="68"/>
      <c r="D368" s="68"/>
      <c r="E368" s="68"/>
      <c r="F368" s="68"/>
    </row>
    <row r="369" spans="1:6" s="69" customFormat="1" x14ac:dyDescent="0.3">
      <c r="A369" s="66"/>
      <c r="B369" s="67"/>
      <c r="C369" s="68"/>
      <c r="D369" s="68"/>
      <c r="E369" s="68"/>
      <c r="F369" s="68"/>
    </row>
    <row r="370" spans="1:6" s="69" customFormat="1" x14ac:dyDescent="0.3">
      <c r="A370" s="66"/>
      <c r="B370" s="67"/>
      <c r="C370" s="68"/>
      <c r="D370" s="68"/>
      <c r="E370" s="68"/>
      <c r="F370" s="68"/>
    </row>
    <row r="371" spans="1:6" s="69" customFormat="1" x14ac:dyDescent="0.3">
      <c r="A371" s="66"/>
      <c r="B371" s="67"/>
      <c r="C371" s="68"/>
      <c r="D371" s="68"/>
      <c r="E371" s="68"/>
      <c r="F371" s="68"/>
    </row>
    <row r="372" spans="1:6" s="69" customFormat="1" x14ac:dyDescent="0.3">
      <c r="A372" s="66"/>
      <c r="B372" s="67"/>
      <c r="C372" s="68"/>
      <c r="D372" s="68"/>
      <c r="E372" s="68"/>
      <c r="F372" s="68"/>
    </row>
    <row r="373" spans="1:6" s="69" customFormat="1" x14ac:dyDescent="0.3">
      <c r="A373" s="66"/>
      <c r="B373" s="67"/>
      <c r="C373" s="68"/>
      <c r="D373" s="68"/>
      <c r="E373" s="68"/>
      <c r="F373" s="68"/>
    </row>
    <row r="374" spans="1:6" s="69" customFormat="1" x14ac:dyDescent="0.3">
      <c r="A374" s="66"/>
      <c r="B374" s="67"/>
      <c r="C374" s="68"/>
      <c r="D374" s="68"/>
      <c r="E374" s="68"/>
      <c r="F374" s="68"/>
    </row>
    <row r="375" spans="1:6" s="69" customFormat="1" x14ac:dyDescent="0.3">
      <c r="A375" s="66"/>
      <c r="B375" s="67"/>
      <c r="C375" s="68"/>
      <c r="D375" s="68"/>
      <c r="E375" s="68"/>
      <c r="F375" s="68"/>
    </row>
    <row r="376" spans="1:6" s="69" customFormat="1" x14ac:dyDescent="0.3">
      <c r="A376" s="66"/>
      <c r="B376" s="67"/>
      <c r="C376" s="68"/>
      <c r="D376" s="68"/>
      <c r="E376" s="68"/>
      <c r="F376" s="68"/>
    </row>
    <row r="377" spans="1:6" s="69" customFormat="1" x14ac:dyDescent="0.3">
      <c r="A377" s="66"/>
      <c r="B377" s="67"/>
      <c r="C377" s="68"/>
      <c r="D377" s="68"/>
      <c r="E377" s="68"/>
      <c r="F377" s="68"/>
    </row>
    <row r="378" spans="1:6" s="69" customFormat="1" x14ac:dyDescent="0.3">
      <c r="A378" s="66"/>
      <c r="B378" s="67"/>
      <c r="C378" s="68"/>
      <c r="D378" s="68"/>
      <c r="E378" s="68"/>
      <c r="F378" s="68"/>
    </row>
    <row r="379" spans="1:6" s="69" customFormat="1" x14ac:dyDescent="0.3">
      <c r="A379" s="66"/>
      <c r="B379" s="67"/>
      <c r="C379" s="68"/>
      <c r="D379" s="68"/>
      <c r="E379" s="68"/>
      <c r="F379" s="68"/>
    </row>
    <row r="380" spans="1:6" s="69" customFormat="1" x14ac:dyDescent="0.3">
      <c r="A380" s="66"/>
      <c r="B380" s="67"/>
      <c r="C380" s="68"/>
      <c r="D380" s="68"/>
      <c r="E380" s="68"/>
      <c r="F380" s="68"/>
    </row>
    <row r="381" spans="1:6" s="69" customFormat="1" x14ac:dyDescent="0.3">
      <c r="A381" s="66"/>
      <c r="B381" s="67"/>
      <c r="C381" s="68"/>
      <c r="D381" s="68"/>
      <c r="E381" s="68"/>
      <c r="F381" s="68"/>
    </row>
    <row r="382" spans="1:6" s="69" customFormat="1" x14ac:dyDescent="0.3">
      <c r="A382" s="66"/>
      <c r="B382" s="67"/>
      <c r="C382" s="68"/>
      <c r="D382" s="68"/>
      <c r="E382" s="68"/>
      <c r="F382" s="68"/>
    </row>
    <row r="383" spans="1:6" s="69" customFormat="1" x14ac:dyDescent="0.3">
      <c r="A383" s="66"/>
      <c r="B383" s="67"/>
      <c r="C383" s="68"/>
      <c r="D383" s="68"/>
      <c r="E383" s="68"/>
      <c r="F383" s="68"/>
    </row>
    <row r="384" spans="1:6" s="69" customFormat="1" x14ac:dyDescent="0.3">
      <c r="A384" s="66"/>
      <c r="B384" s="67"/>
      <c r="C384" s="68"/>
      <c r="D384" s="68"/>
      <c r="E384" s="68"/>
      <c r="F384" s="68"/>
    </row>
    <row r="385" spans="1:6" s="69" customFormat="1" x14ac:dyDescent="0.3">
      <c r="A385" s="66"/>
      <c r="B385" s="67"/>
      <c r="C385" s="68"/>
      <c r="D385" s="68"/>
      <c r="E385" s="68"/>
      <c r="F385" s="68"/>
    </row>
    <row r="386" spans="1:6" s="69" customFormat="1" x14ac:dyDescent="0.3">
      <c r="A386" s="66"/>
      <c r="B386" s="67"/>
      <c r="C386" s="68"/>
      <c r="D386" s="68"/>
      <c r="E386" s="68"/>
      <c r="F386" s="68"/>
    </row>
    <row r="387" spans="1:6" x14ac:dyDescent="0.3">
      <c r="B387" s="67"/>
    </row>
  </sheetData>
  <mergeCells count="42">
    <mergeCell ref="A7:F7"/>
    <mergeCell ref="A8:F8"/>
    <mergeCell ref="A114:F114"/>
    <mergeCell ref="A102:F102"/>
    <mergeCell ref="A10:F10"/>
    <mergeCell ref="C91:F91"/>
    <mergeCell ref="A24:F24"/>
    <mergeCell ref="A46:F46"/>
    <mergeCell ref="A58:F58"/>
    <mergeCell ref="A71:F71"/>
    <mergeCell ref="A96:F96"/>
    <mergeCell ref="A97:F97"/>
    <mergeCell ref="A98:F98"/>
    <mergeCell ref="A99:F99"/>
    <mergeCell ref="A100:F100"/>
    <mergeCell ref="A79:F79"/>
    <mergeCell ref="A92:F92"/>
    <mergeCell ref="A93:F93"/>
    <mergeCell ref="A94:F94"/>
    <mergeCell ref="A95:F95"/>
    <mergeCell ref="A103:F103"/>
    <mergeCell ref="A104:F104"/>
    <mergeCell ref="A101:F101"/>
    <mergeCell ref="A112:F112"/>
    <mergeCell ref="A113:F113"/>
    <mergeCell ref="A105:F105"/>
    <mergeCell ref="A106:F106"/>
    <mergeCell ref="A107:F107"/>
    <mergeCell ref="A108:F108"/>
    <mergeCell ref="A109:F109"/>
    <mergeCell ref="A110:F110"/>
    <mergeCell ref="A111:F111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24:F124"/>
  </mergeCells>
  <pageMargins left="0.25" right="0.25" top="0.75" bottom="0.75" header="0.3" footer="0.3"/>
  <pageSetup paperSize="9" scale="75" orientation="portrait" horizontalDpi="300" verticalDpi="300" r:id="rId1"/>
  <rowBreaks count="2" manualBreakCount="2">
    <brk id="81" max="5" man="1"/>
    <brk id="11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204D7-241C-42EC-AFD7-33B201CDF6E2}">
  <dimension ref="E14:L70"/>
  <sheetViews>
    <sheetView topLeftCell="A37" workbookViewId="0">
      <selection activeCell="I39" sqref="I39:I69"/>
    </sheetView>
  </sheetViews>
  <sheetFormatPr defaultRowHeight="15" x14ac:dyDescent="0.25"/>
  <sheetData>
    <row r="14" spans="6:9" x14ac:dyDescent="0.25">
      <c r="F14" t="s">
        <v>199</v>
      </c>
    </row>
    <row r="16" spans="6:9" x14ac:dyDescent="0.25">
      <c r="G16" t="s">
        <v>209</v>
      </c>
      <c r="H16" t="s">
        <v>210</v>
      </c>
      <c r="I16" t="s">
        <v>211</v>
      </c>
    </row>
    <row r="17" spans="6:12" x14ac:dyDescent="0.25">
      <c r="F17" t="s">
        <v>200</v>
      </c>
      <c r="G17">
        <v>1200</v>
      </c>
      <c r="H17">
        <v>1800</v>
      </c>
      <c r="I17">
        <v>1</v>
      </c>
      <c r="K17">
        <f>(H17+H17+G17)/1000*I17</f>
        <v>4.8</v>
      </c>
      <c r="L17">
        <f>G17/1000*I17</f>
        <v>1.2</v>
      </c>
    </row>
    <row r="18" spans="6:12" x14ac:dyDescent="0.25">
      <c r="F18" t="s">
        <v>201</v>
      </c>
      <c r="G18">
        <v>1200</v>
      </c>
      <c r="H18">
        <v>1800</v>
      </c>
      <c r="I18">
        <v>2</v>
      </c>
      <c r="K18">
        <f t="shared" ref="K18:K33" si="0">(H18+H18+G18)/1000*I18</f>
        <v>9.6</v>
      </c>
      <c r="L18">
        <f t="shared" ref="L18:L33" si="1">G18/1000*I18</f>
        <v>2.4</v>
      </c>
    </row>
    <row r="19" spans="6:12" x14ac:dyDescent="0.25">
      <c r="F19" t="s">
        <v>202</v>
      </c>
      <c r="G19">
        <v>1200</v>
      </c>
      <c r="H19">
        <v>1800</v>
      </c>
      <c r="I19">
        <v>1</v>
      </c>
      <c r="K19">
        <f t="shared" si="0"/>
        <v>4.8</v>
      </c>
      <c r="L19">
        <f t="shared" si="1"/>
        <v>1.2</v>
      </c>
    </row>
    <row r="20" spans="6:12" x14ac:dyDescent="0.25">
      <c r="F20" t="s">
        <v>203</v>
      </c>
      <c r="G20">
        <v>1200</v>
      </c>
      <c r="H20">
        <v>900</v>
      </c>
      <c r="I20">
        <v>1</v>
      </c>
      <c r="K20">
        <f t="shared" si="0"/>
        <v>3</v>
      </c>
      <c r="L20">
        <f t="shared" si="1"/>
        <v>1.2</v>
      </c>
    </row>
    <row r="21" spans="6:12" x14ac:dyDescent="0.25">
      <c r="F21" t="s">
        <v>204</v>
      </c>
      <c r="G21">
        <v>1800</v>
      </c>
      <c r="H21">
        <v>1800</v>
      </c>
      <c r="I21">
        <v>2</v>
      </c>
      <c r="K21">
        <f t="shared" si="0"/>
        <v>10.8</v>
      </c>
      <c r="L21">
        <f t="shared" si="1"/>
        <v>3.6</v>
      </c>
    </row>
    <row r="22" spans="6:12" x14ac:dyDescent="0.25">
      <c r="F22" t="s">
        <v>205</v>
      </c>
      <c r="G22">
        <v>1800</v>
      </c>
      <c r="H22">
        <v>900</v>
      </c>
      <c r="I22">
        <v>1</v>
      </c>
      <c r="K22">
        <f t="shared" si="0"/>
        <v>3.6</v>
      </c>
      <c r="L22">
        <f t="shared" si="1"/>
        <v>1.8</v>
      </c>
    </row>
    <row r="23" spans="6:12" x14ac:dyDescent="0.25">
      <c r="F23" t="s">
        <v>206</v>
      </c>
      <c r="G23">
        <v>2400</v>
      </c>
      <c r="H23">
        <v>1800</v>
      </c>
      <c r="I23">
        <v>1</v>
      </c>
      <c r="K23">
        <f t="shared" si="0"/>
        <v>6</v>
      </c>
      <c r="L23">
        <f t="shared" si="1"/>
        <v>2.4</v>
      </c>
    </row>
    <row r="24" spans="6:12" x14ac:dyDescent="0.25">
      <c r="F24" t="s">
        <v>207</v>
      </c>
      <c r="G24">
        <v>1800</v>
      </c>
      <c r="H24">
        <v>1800</v>
      </c>
      <c r="I24">
        <v>2</v>
      </c>
      <c r="K24">
        <f t="shared" si="0"/>
        <v>10.8</v>
      </c>
      <c r="L24">
        <f t="shared" si="1"/>
        <v>3.6</v>
      </c>
    </row>
    <row r="25" spans="6:12" x14ac:dyDescent="0.25">
      <c r="F25" t="s">
        <v>208</v>
      </c>
      <c r="G25">
        <v>1800</v>
      </c>
      <c r="H25">
        <v>1800</v>
      </c>
      <c r="I25">
        <v>1</v>
      </c>
      <c r="K25">
        <f t="shared" si="0"/>
        <v>5.4</v>
      </c>
      <c r="L25">
        <f t="shared" si="1"/>
        <v>1.8</v>
      </c>
    </row>
    <row r="26" spans="6:12" x14ac:dyDescent="0.25">
      <c r="K26">
        <f t="shared" si="0"/>
        <v>0</v>
      </c>
      <c r="L26">
        <f t="shared" si="1"/>
        <v>0</v>
      </c>
    </row>
    <row r="27" spans="6:12" x14ac:dyDescent="0.25">
      <c r="F27" t="s">
        <v>212</v>
      </c>
      <c r="G27">
        <v>1200</v>
      </c>
      <c r="H27">
        <v>900</v>
      </c>
      <c r="I27">
        <v>1</v>
      </c>
      <c r="K27">
        <f t="shared" si="0"/>
        <v>3</v>
      </c>
      <c r="L27">
        <f t="shared" si="1"/>
        <v>1.2</v>
      </c>
    </row>
    <row r="28" spans="6:12" x14ac:dyDescent="0.25">
      <c r="F28" t="s">
        <v>213</v>
      </c>
      <c r="G28">
        <v>1200</v>
      </c>
      <c r="H28">
        <v>900</v>
      </c>
      <c r="I28">
        <v>2</v>
      </c>
      <c r="K28">
        <f t="shared" si="0"/>
        <v>6</v>
      </c>
      <c r="L28">
        <f t="shared" si="1"/>
        <v>2.4</v>
      </c>
    </row>
    <row r="29" spans="6:12" x14ac:dyDescent="0.25">
      <c r="F29" t="s">
        <v>214</v>
      </c>
      <c r="G29">
        <v>1200</v>
      </c>
      <c r="H29">
        <v>1800</v>
      </c>
      <c r="I29">
        <v>1</v>
      </c>
      <c r="K29">
        <f t="shared" si="0"/>
        <v>4.8</v>
      </c>
      <c r="L29">
        <f t="shared" si="1"/>
        <v>1.2</v>
      </c>
    </row>
    <row r="30" spans="6:12" x14ac:dyDescent="0.25">
      <c r="F30" t="s">
        <v>215</v>
      </c>
      <c r="G30">
        <v>1800</v>
      </c>
      <c r="H30">
        <v>900</v>
      </c>
      <c r="I30">
        <v>2</v>
      </c>
      <c r="K30">
        <f t="shared" si="0"/>
        <v>7.2</v>
      </c>
      <c r="L30">
        <f t="shared" si="1"/>
        <v>3.6</v>
      </c>
    </row>
    <row r="31" spans="6:12" x14ac:dyDescent="0.25">
      <c r="F31" t="s">
        <v>216</v>
      </c>
      <c r="G31">
        <v>1800</v>
      </c>
      <c r="H31">
        <v>900</v>
      </c>
      <c r="I31">
        <v>1</v>
      </c>
      <c r="K31">
        <f t="shared" si="0"/>
        <v>3.6</v>
      </c>
      <c r="L31">
        <f t="shared" si="1"/>
        <v>1.8</v>
      </c>
    </row>
    <row r="32" spans="6:12" x14ac:dyDescent="0.25">
      <c r="F32" t="s">
        <v>217</v>
      </c>
      <c r="G32">
        <v>1800</v>
      </c>
      <c r="H32">
        <v>1800</v>
      </c>
      <c r="I32">
        <v>5</v>
      </c>
      <c r="K32">
        <f t="shared" si="0"/>
        <v>27</v>
      </c>
      <c r="L32">
        <f t="shared" si="1"/>
        <v>9</v>
      </c>
    </row>
    <row r="33" spans="5:12" x14ac:dyDescent="0.25">
      <c r="F33" t="s">
        <v>218</v>
      </c>
      <c r="G33">
        <v>2400</v>
      </c>
      <c r="H33">
        <v>900</v>
      </c>
      <c r="I33">
        <v>1</v>
      </c>
      <c r="K33">
        <f t="shared" si="0"/>
        <v>4.2</v>
      </c>
      <c r="L33">
        <f t="shared" si="1"/>
        <v>2.4</v>
      </c>
    </row>
    <row r="34" spans="5:12" x14ac:dyDescent="0.25">
      <c r="K34" s="71">
        <f>SUM(K17:K33)</f>
        <v>114.60000000000001</v>
      </c>
      <c r="L34">
        <f>SUM(L17:L33)</f>
        <v>40.800000000000004</v>
      </c>
    </row>
    <row r="36" spans="5:12" x14ac:dyDescent="0.25">
      <c r="F36" t="s">
        <v>219</v>
      </c>
    </row>
    <row r="38" spans="5:12" x14ac:dyDescent="0.25">
      <c r="G38" t="s">
        <v>209</v>
      </c>
      <c r="H38" t="s">
        <v>210</v>
      </c>
      <c r="I38" t="s">
        <v>211</v>
      </c>
    </row>
    <row r="39" spans="5:12" x14ac:dyDescent="0.25">
      <c r="E39" t="s">
        <v>237</v>
      </c>
      <c r="F39" t="s">
        <v>220</v>
      </c>
      <c r="G39">
        <v>1200</v>
      </c>
      <c r="H39">
        <v>2700</v>
      </c>
      <c r="I39">
        <v>1</v>
      </c>
      <c r="K39">
        <f t="shared" ref="K39:K69" si="2">(H39+H39+G39)/1000*I39</f>
        <v>6.6</v>
      </c>
    </row>
    <row r="40" spans="5:12" x14ac:dyDescent="0.25">
      <c r="E40" t="s">
        <v>237</v>
      </c>
      <c r="F40" t="s">
        <v>221</v>
      </c>
      <c r="G40">
        <v>1200</v>
      </c>
      <c r="H40">
        <v>2700</v>
      </c>
      <c r="I40">
        <v>1</v>
      </c>
      <c r="K40">
        <f t="shared" si="2"/>
        <v>6.6</v>
      </c>
    </row>
    <row r="41" spans="5:12" x14ac:dyDescent="0.25">
      <c r="E41" t="s">
        <v>237</v>
      </c>
      <c r="F41" t="s">
        <v>222</v>
      </c>
      <c r="G41">
        <v>1200</v>
      </c>
      <c r="H41">
        <v>2450</v>
      </c>
      <c r="I41">
        <v>1</v>
      </c>
      <c r="K41">
        <f t="shared" si="2"/>
        <v>6.1</v>
      </c>
    </row>
    <row r="42" spans="5:12" x14ac:dyDescent="0.25">
      <c r="E42" t="s">
        <v>237</v>
      </c>
      <c r="F42" t="s">
        <v>223</v>
      </c>
      <c r="G42">
        <v>1000</v>
      </c>
      <c r="H42">
        <v>2450</v>
      </c>
      <c r="I42">
        <v>1</v>
      </c>
      <c r="K42">
        <f t="shared" si="2"/>
        <v>5.9</v>
      </c>
    </row>
    <row r="43" spans="5:12" x14ac:dyDescent="0.25">
      <c r="E43" t="s">
        <v>237</v>
      </c>
      <c r="F43" t="s">
        <v>224</v>
      </c>
      <c r="G43">
        <v>1000</v>
      </c>
      <c r="H43">
        <v>2450</v>
      </c>
      <c r="I43">
        <v>1</v>
      </c>
      <c r="K43">
        <f t="shared" si="2"/>
        <v>5.9</v>
      </c>
    </row>
    <row r="44" spans="5:12" x14ac:dyDescent="0.25">
      <c r="F44" t="s">
        <v>225</v>
      </c>
      <c r="G44">
        <v>1200</v>
      </c>
      <c r="H44">
        <v>2700</v>
      </c>
      <c r="I44">
        <v>1</v>
      </c>
      <c r="K44">
        <f t="shared" si="2"/>
        <v>6.6</v>
      </c>
    </row>
    <row r="45" spans="5:12" x14ac:dyDescent="0.25">
      <c r="F45" t="s">
        <v>226</v>
      </c>
      <c r="G45">
        <v>1200</v>
      </c>
      <c r="H45">
        <v>2700</v>
      </c>
      <c r="I45">
        <v>1</v>
      </c>
      <c r="K45">
        <f t="shared" si="2"/>
        <v>6.6</v>
      </c>
    </row>
    <row r="46" spans="5:12" x14ac:dyDescent="0.25">
      <c r="F46" t="s">
        <v>227</v>
      </c>
      <c r="G46">
        <v>1200</v>
      </c>
      <c r="H46">
        <v>2700</v>
      </c>
      <c r="I46">
        <v>2</v>
      </c>
      <c r="K46">
        <f t="shared" si="2"/>
        <v>13.2</v>
      </c>
    </row>
    <row r="47" spans="5:12" x14ac:dyDescent="0.25">
      <c r="F47" t="s">
        <v>228</v>
      </c>
      <c r="G47">
        <v>1000</v>
      </c>
      <c r="H47">
        <v>2100</v>
      </c>
      <c r="I47">
        <v>3</v>
      </c>
      <c r="K47">
        <f t="shared" si="2"/>
        <v>15.600000000000001</v>
      </c>
    </row>
    <row r="48" spans="5:12" x14ac:dyDescent="0.25">
      <c r="F48" t="s">
        <v>229</v>
      </c>
      <c r="G48">
        <v>1000</v>
      </c>
      <c r="H48">
        <v>2100</v>
      </c>
      <c r="I48">
        <v>3</v>
      </c>
      <c r="K48">
        <f t="shared" si="2"/>
        <v>15.600000000000001</v>
      </c>
    </row>
    <row r="49" spans="5:11" x14ac:dyDescent="0.25">
      <c r="F49" t="s">
        <v>230</v>
      </c>
      <c r="G49">
        <v>900</v>
      </c>
      <c r="H49">
        <v>2100</v>
      </c>
      <c r="I49">
        <v>3</v>
      </c>
      <c r="K49">
        <f t="shared" si="2"/>
        <v>15.299999999999999</v>
      </c>
    </row>
    <row r="50" spans="5:11" x14ac:dyDescent="0.25">
      <c r="F50" t="s">
        <v>231</v>
      </c>
      <c r="G50">
        <v>800</v>
      </c>
      <c r="H50">
        <v>2100</v>
      </c>
      <c r="I50">
        <v>2</v>
      </c>
      <c r="K50">
        <f t="shared" si="2"/>
        <v>10</v>
      </c>
    </row>
    <row r="51" spans="5:11" x14ac:dyDescent="0.25">
      <c r="F51" t="s">
        <v>232</v>
      </c>
      <c r="G51">
        <v>800</v>
      </c>
      <c r="H51">
        <v>2100</v>
      </c>
      <c r="I51">
        <v>3</v>
      </c>
      <c r="K51">
        <f t="shared" si="2"/>
        <v>15</v>
      </c>
    </row>
    <row r="52" spans="5:11" x14ac:dyDescent="0.25">
      <c r="F52" t="s">
        <v>233</v>
      </c>
      <c r="G52">
        <v>800</v>
      </c>
      <c r="H52">
        <v>2100</v>
      </c>
      <c r="I52">
        <v>2</v>
      </c>
      <c r="K52">
        <f t="shared" si="2"/>
        <v>10</v>
      </c>
    </row>
    <row r="53" spans="5:11" x14ac:dyDescent="0.25">
      <c r="F53" t="s">
        <v>234</v>
      </c>
      <c r="G53">
        <v>900</v>
      </c>
      <c r="H53">
        <v>2100</v>
      </c>
      <c r="I53">
        <v>1</v>
      </c>
      <c r="K53">
        <f t="shared" si="2"/>
        <v>5.0999999999999996</v>
      </c>
    </row>
    <row r="54" spans="5:11" x14ac:dyDescent="0.25">
      <c r="F54" t="s">
        <v>235</v>
      </c>
      <c r="G54">
        <v>1000</v>
      </c>
      <c r="H54">
        <v>2100</v>
      </c>
      <c r="I54">
        <v>1</v>
      </c>
      <c r="K54">
        <f t="shared" si="2"/>
        <v>5.2</v>
      </c>
    </row>
    <row r="55" spans="5:11" x14ac:dyDescent="0.25">
      <c r="F55" t="s">
        <v>236</v>
      </c>
      <c r="G55">
        <v>1000</v>
      </c>
      <c r="H55">
        <v>2100</v>
      </c>
      <c r="I55">
        <v>1</v>
      </c>
      <c r="K55">
        <f t="shared" si="2"/>
        <v>5.2</v>
      </c>
    </row>
    <row r="56" spans="5:11" x14ac:dyDescent="0.25">
      <c r="K56">
        <f t="shared" si="2"/>
        <v>0</v>
      </c>
    </row>
    <row r="57" spans="5:11" x14ac:dyDescent="0.25">
      <c r="E57" t="s">
        <v>237</v>
      </c>
      <c r="F57" t="s">
        <v>239</v>
      </c>
      <c r="G57">
        <v>1200</v>
      </c>
      <c r="H57">
        <v>2700</v>
      </c>
      <c r="I57">
        <v>1</v>
      </c>
      <c r="K57">
        <f t="shared" si="2"/>
        <v>6.6</v>
      </c>
    </row>
    <row r="58" spans="5:11" x14ac:dyDescent="0.25">
      <c r="F58" t="s">
        <v>240</v>
      </c>
      <c r="G58">
        <v>1200</v>
      </c>
      <c r="H58">
        <v>2700</v>
      </c>
      <c r="I58">
        <v>1</v>
      </c>
      <c r="K58">
        <f t="shared" si="2"/>
        <v>6.6</v>
      </c>
    </row>
    <row r="59" spans="5:11" x14ac:dyDescent="0.25">
      <c r="F59" t="s">
        <v>241</v>
      </c>
      <c r="G59">
        <v>1200</v>
      </c>
      <c r="H59">
        <v>2700</v>
      </c>
      <c r="I59">
        <v>1</v>
      </c>
      <c r="K59">
        <f t="shared" si="2"/>
        <v>6.6</v>
      </c>
    </row>
    <row r="60" spans="5:11" x14ac:dyDescent="0.25">
      <c r="F60" t="s">
        <v>242</v>
      </c>
      <c r="G60">
        <v>1000</v>
      </c>
      <c r="H60">
        <v>2100</v>
      </c>
      <c r="I60">
        <v>2</v>
      </c>
      <c r="K60">
        <f t="shared" si="2"/>
        <v>10.4</v>
      </c>
    </row>
    <row r="61" spans="5:11" x14ac:dyDescent="0.25">
      <c r="F61" t="s">
        <v>243</v>
      </c>
      <c r="G61">
        <v>1000</v>
      </c>
      <c r="H61">
        <v>2100</v>
      </c>
      <c r="I61">
        <v>3</v>
      </c>
      <c r="K61">
        <f t="shared" si="2"/>
        <v>15.600000000000001</v>
      </c>
    </row>
    <row r="62" spans="5:11" x14ac:dyDescent="0.25">
      <c r="F62" t="s">
        <v>244</v>
      </c>
      <c r="G62">
        <v>1000</v>
      </c>
      <c r="H62">
        <v>2100</v>
      </c>
      <c r="I62">
        <v>1</v>
      </c>
      <c r="K62">
        <f t="shared" si="2"/>
        <v>5.2</v>
      </c>
    </row>
    <row r="63" spans="5:11" x14ac:dyDescent="0.25">
      <c r="F63" t="s">
        <v>245</v>
      </c>
      <c r="G63">
        <v>800</v>
      </c>
      <c r="H63">
        <v>2100</v>
      </c>
      <c r="I63">
        <v>5</v>
      </c>
      <c r="K63">
        <f t="shared" si="2"/>
        <v>25</v>
      </c>
    </row>
    <row r="64" spans="5:11" x14ac:dyDescent="0.25">
      <c r="F64" t="s">
        <v>246</v>
      </c>
      <c r="G64">
        <v>800</v>
      </c>
      <c r="H64">
        <v>2100</v>
      </c>
      <c r="I64">
        <v>2</v>
      </c>
      <c r="K64">
        <f t="shared" si="2"/>
        <v>10</v>
      </c>
    </row>
    <row r="65" spans="6:12" x14ac:dyDescent="0.25">
      <c r="F65" t="s">
        <v>247</v>
      </c>
      <c r="G65">
        <v>800</v>
      </c>
      <c r="H65">
        <v>2100</v>
      </c>
      <c r="I65">
        <v>2</v>
      </c>
      <c r="K65">
        <f t="shared" si="2"/>
        <v>10</v>
      </c>
    </row>
    <row r="66" spans="6:12" x14ac:dyDescent="0.25">
      <c r="F66" t="s">
        <v>248</v>
      </c>
      <c r="G66">
        <v>800</v>
      </c>
      <c r="H66">
        <v>2100</v>
      </c>
      <c r="I66">
        <v>1</v>
      </c>
      <c r="K66">
        <f t="shared" si="2"/>
        <v>5</v>
      </c>
    </row>
    <row r="67" spans="6:12" x14ac:dyDescent="0.25">
      <c r="F67" t="s">
        <v>249</v>
      </c>
      <c r="G67">
        <v>1000</v>
      </c>
      <c r="H67">
        <v>2100</v>
      </c>
      <c r="I67">
        <v>1</v>
      </c>
      <c r="K67">
        <f t="shared" si="2"/>
        <v>5.2</v>
      </c>
    </row>
    <row r="68" spans="6:12" x14ac:dyDescent="0.25">
      <c r="F68" t="s">
        <v>250</v>
      </c>
      <c r="G68">
        <v>1000</v>
      </c>
      <c r="H68">
        <v>2100</v>
      </c>
      <c r="I68">
        <v>1</v>
      </c>
      <c r="K68">
        <f t="shared" si="2"/>
        <v>5.2</v>
      </c>
    </row>
    <row r="69" spans="6:12" x14ac:dyDescent="0.25">
      <c r="F69" t="s">
        <v>251</v>
      </c>
      <c r="G69">
        <v>1000</v>
      </c>
      <c r="H69">
        <v>2100</v>
      </c>
      <c r="I69">
        <v>1</v>
      </c>
      <c r="K69">
        <f t="shared" si="2"/>
        <v>5.2</v>
      </c>
    </row>
    <row r="70" spans="6:12" x14ac:dyDescent="0.25">
      <c r="K70" s="70">
        <f>SUM(K39:K69)</f>
        <v>271.09999999999991</v>
      </c>
      <c r="L70" s="71">
        <f>K70*2</f>
        <v>542.19999999999982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F322C-4346-4EAA-B36C-DC0392C4D6F1}">
  <dimension ref="A1:AI55"/>
  <sheetViews>
    <sheetView zoomScale="70" zoomScaleNormal="70" workbookViewId="0">
      <pane xSplit="2" ySplit="2" topLeftCell="C47" activePane="bottomRight" state="frozen"/>
      <selection pane="topRight" activeCell="C1" sqref="C1"/>
      <selection pane="bottomLeft" activeCell="A3" sqref="A3"/>
      <selection pane="bottomRight" activeCell="Q53" sqref="Q53:R53"/>
    </sheetView>
  </sheetViews>
  <sheetFormatPr defaultRowHeight="21" outlineLevelCol="1" x14ac:dyDescent="0.35"/>
  <cols>
    <col min="1" max="1" width="13" style="21" bestFit="1" customWidth="1"/>
    <col min="2" max="2" width="50" style="20" customWidth="1"/>
    <col min="3" max="5" width="18.5703125" style="19" customWidth="1"/>
    <col min="6" max="13" width="18.5703125" style="19" hidden="1" customWidth="1" outlineLevel="1"/>
    <col min="14" max="14" width="18.5703125" style="19" customWidth="1" collapsed="1"/>
    <col min="15" max="15" width="18.5703125" style="19" customWidth="1"/>
    <col min="16" max="16" width="26.5703125" style="19" customWidth="1"/>
    <col min="17" max="17" width="25" style="19" customWidth="1"/>
    <col min="18" max="18" width="24.42578125" style="19" customWidth="1"/>
    <col min="19" max="19" width="18.28515625" style="19" customWidth="1"/>
    <col min="20" max="20" width="17.7109375" style="19" customWidth="1"/>
    <col min="21" max="21" width="15.42578125" style="19" bestFit="1" customWidth="1"/>
    <col min="22" max="23" width="12.42578125" style="19" customWidth="1"/>
    <col min="24" max="24" width="9.85546875" style="19" bestFit="1" customWidth="1"/>
    <col min="25" max="16384" width="9.140625" style="19"/>
  </cols>
  <sheetData>
    <row r="1" spans="1:35" s="24" customFormat="1" ht="50.25" customHeight="1" x14ac:dyDescent="0.25">
      <c r="A1" s="102" t="s">
        <v>18</v>
      </c>
      <c r="B1" s="100" t="s">
        <v>68</v>
      </c>
      <c r="C1" s="100" t="s">
        <v>98</v>
      </c>
      <c r="D1" s="100" t="s">
        <v>20</v>
      </c>
      <c r="E1" s="100" t="s">
        <v>106</v>
      </c>
      <c r="F1" s="97" t="s">
        <v>107</v>
      </c>
      <c r="G1" s="98"/>
      <c r="H1" s="98"/>
      <c r="I1" s="99"/>
      <c r="J1" s="97" t="s">
        <v>108</v>
      </c>
      <c r="K1" s="98"/>
      <c r="L1" s="98"/>
      <c r="M1" s="99"/>
      <c r="N1" s="35" t="s">
        <v>19</v>
      </c>
      <c r="O1" s="49" t="s">
        <v>21</v>
      </c>
      <c r="P1" s="104" t="s">
        <v>109</v>
      </c>
      <c r="Q1" s="100" t="s">
        <v>110</v>
      </c>
      <c r="R1" s="100" t="s">
        <v>111</v>
      </c>
      <c r="S1" s="100" t="s">
        <v>112</v>
      </c>
      <c r="T1" s="100" t="s">
        <v>113</v>
      </c>
      <c r="U1" s="100" t="s">
        <v>114</v>
      </c>
      <c r="V1" s="100" t="s">
        <v>115</v>
      </c>
      <c r="W1" s="100" t="s">
        <v>116</v>
      </c>
      <c r="X1" s="35"/>
      <c r="Y1" s="35"/>
      <c r="Z1" s="35"/>
      <c r="AA1" s="35"/>
      <c r="AB1" s="35"/>
      <c r="AC1" s="35"/>
      <c r="AD1" s="35"/>
      <c r="AE1" s="36"/>
    </row>
    <row r="2" spans="1:35" s="24" customFormat="1" ht="50.25" customHeight="1" x14ac:dyDescent="0.25">
      <c r="A2" s="103"/>
      <c r="B2" s="101"/>
      <c r="C2" s="101"/>
      <c r="D2" s="101"/>
      <c r="E2" s="101"/>
      <c r="F2" s="50" t="s">
        <v>102</v>
      </c>
      <c r="G2" s="50" t="s">
        <v>103</v>
      </c>
      <c r="H2" s="50" t="s">
        <v>104</v>
      </c>
      <c r="I2" s="50" t="s">
        <v>105</v>
      </c>
      <c r="J2" s="50" t="s">
        <v>102</v>
      </c>
      <c r="K2" s="50" t="s">
        <v>103</v>
      </c>
      <c r="L2" s="50" t="s">
        <v>104</v>
      </c>
      <c r="M2" s="50" t="s">
        <v>105</v>
      </c>
      <c r="N2" s="47"/>
      <c r="O2" s="48"/>
      <c r="P2" s="105"/>
      <c r="Q2" s="101"/>
      <c r="R2" s="101"/>
      <c r="S2" s="101"/>
      <c r="T2" s="101"/>
      <c r="U2" s="101"/>
      <c r="V2" s="101"/>
      <c r="W2" s="101"/>
      <c r="X2" s="56"/>
      <c r="Y2" s="56"/>
      <c r="Z2" s="56"/>
      <c r="AA2" s="56"/>
      <c r="AB2" s="56"/>
      <c r="AC2" s="56"/>
      <c r="AD2" s="56"/>
      <c r="AE2" s="57"/>
    </row>
    <row r="3" spans="1:35" s="22" customFormat="1" ht="45.75" customHeight="1" x14ac:dyDescent="0.25">
      <c r="A3" s="37" t="s">
        <v>22</v>
      </c>
      <c r="B3" s="30" t="s">
        <v>82</v>
      </c>
      <c r="C3" s="31">
        <v>4</v>
      </c>
      <c r="D3" s="31">
        <f>C3</f>
        <v>4</v>
      </c>
      <c r="E3" s="42">
        <v>8000</v>
      </c>
      <c r="F3" s="51">
        <v>1200</v>
      </c>
      <c r="G3" s="51">
        <v>2700</v>
      </c>
      <c r="H3" s="51">
        <v>1</v>
      </c>
      <c r="I3" s="51">
        <f>F3*G3*H3/1000000</f>
        <v>3.24</v>
      </c>
      <c r="J3" s="51"/>
      <c r="K3" s="51"/>
      <c r="L3" s="51"/>
      <c r="M3" s="51">
        <f>J3*K3*L3/1000000</f>
        <v>0</v>
      </c>
      <c r="N3" s="31">
        <f>E3*3.1/1000-I3-M3</f>
        <v>21.560000000000002</v>
      </c>
      <c r="O3" s="42"/>
      <c r="P3" s="58">
        <f>C3</f>
        <v>4</v>
      </c>
      <c r="Q3" s="31">
        <f t="shared" ref="Q3:Q15" si="0">N3</f>
        <v>21.560000000000002</v>
      </c>
      <c r="R3" s="31"/>
      <c r="S3" s="31"/>
      <c r="T3" s="31"/>
      <c r="U3" s="31"/>
      <c r="V3" s="31">
        <f t="shared" ref="V3:V11" si="1">D3</f>
        <v>4</v>
      </c>
      <c r="W3" s="31"/>
      <c r="X3" s="31"/>
      <c r="Y3" s="31"/>
      <c r="Z3" s="31"/>
      <c r="AA3" s="31"/>
      <c r="AB3" s="31"/>
      <c r="AC3" s="31"/>
      <c r="AD3" s="31"/>
      <c r="AE3" s="38"/>
      <c r="AF3" s="25"/>
      <c r="AG3" s="26"/>
      <c r="AH3" s="26"/>
      <c r="AI3" s="26"/>
    </row>
    <row r="4" spans="1:35" s="22" customFormat="1" ht="45.75" customHeight="1" x14ac:dyDescent="0.25">
      <c r="A4" s="37" t="s">
        <v>23</v>
      </c>
      <c r="B4" s="30" t="s">
        <v>70</v>
      </c>
      <c r="C4" s="31">
        <v>23.88</v>
      </c>
      <c r="D4" s="31">
        <f t="shared" ref="D4:D28" si="2">C4</f>
        <v>23.88</v>
      </c>
      <c r="E4" s="42">
        <v>27900</v>
      </c>
      <c r="F4" s="51">
        <v>1000</v>
      </c>
      <c r="G4" s="51">
        <v>2100</v>
      </c>
      <c r="H4" s="51">
        <v>9</v>
      </c>
      <c r="I4" s="51">
        <f t="shared" ref="I4:I28" si="3">F4*G4*H4/1000000</f>
        <v>18.899999999999999</v>
      </c>
      <c r="J4" s="51"/>
      <c r="K4" s="51"/>
      <c r="L4" s="51"/>
      <c r="M4" s="51">
        <f t="shared" ref="M4:M28" si="4">J4*K4*L4/1000000</f>
        <v>0</v>
      </c>
      <c r="N4" s="31">
        <f t="shared" ref="N4:N28" si="5">E4*3.1/1000-I4-M4</f>
        <v>67.59</v>
      </c>
      <c r="O4" s="42"/>
      <c r="P4" s="58">
        <f t="shared" ref="P4:P51" si="6">C4</f>
        <v>23.88</v>
      </c>
      <c r="Q4" s="31">
        <f t="shared" si="0"/>
        <v>67.59</v>
      </c>
      <c r="R4" s="31"/>
      <c r="S4" s="31"/>
      <c r="T4" s="31"/>
      <c r="U4" s="31"/>
      <c r="V4" s="31">
        <f t="shared" si="1"/>
        <v>23.88</v>
      </c>
      <c r="W4" s="31"/>
      <c r="X4" s="31"/>
      <c r="Y4" s="31"/>
      <c r="Z4" s="31"/>
      <c r="AA4" s="31"/>
      <c r="AB4" s="31"/>
      <c r="AC4" s="31"/>
      <c r="AD4" s="31"/>
      <c r="AE4" s="38"/>
      <c r="AF4" s="25"/>
      <c r="AG4" s="26"/>
      <c r="AH4" s="26"/>
      <c r="AI4" s="26"/>
    </row>
    <row r="5" spans="1:35" s="22" customFormat="1" ht="45.75" customHeight="1" x14ac:dyDescent="0.25">
      <c r="A5" s="37" t="s">
        <v>24</v>
      </c>
      <c r="B5" s="30" t="s">
        <v>83</v>
      </c>
      <c r="C5" s="31">
        <v>18.36</v>
      </c>
      <c r="D5" s="31">
        <f t="shared" si="2"/>
        <v>18.36</v>
      </c>
      <c r="E5" s="42">
        <v>18300</v>
      </c>
      <c r="F5" s="51">
        <v>1200</v>
      </c>
      <c r="G5" s="51">
        <v>2700</v>
      </c>
      <c r="H5" s="51">
        <v>1</v>
      </c>
      <c r="I5" s="51">
        <f t="shared" si="3"/>
        <v>3.24</v>
      </c>
      <c r="J5" s="51">
        <v>1800</v>
      </c>
      <c r="K5" s="51">
        <v>1800</v>
      </c>
      <c r="L5" s="51">
        <v>1</v>
      </c>
      <c r="M5" s="51">
        <f t="shared" si="4"/>
        <v>3.24</v>
      </c>
      <c r="N5" s="31">
        <f t="shared" si="5"/>
        <v>50.249999999999993</v>
      </c>
      <c r="O5" s="42"/>
      <c r="P5" s="58">
        <f t="shared" si="6"/>
        <v>18.36</v>
      </c>
      <c r="Q5" s="31">
        <f t="shared" si="0"/>
        <v>50.249999999999993</v>
      </c>
      <c r="R5" s="31"/>
      <c r="S5" s="31"/>
      <c r="T5" s="31"/>
      <c r="U5" s="31"/>
      <c r="V5" s="31">
        <f t="shared" si="1"/>
        <v>18.36</v>
      </c>
      <c r="W5" s="31"/>
      <c r="X5" s="31"/>
      <c r="Y5" s="31"/>
      <c r="Z5" s="31"/>
      <c r="AA5" s="31"/>
      <c r="AB5" s="31"/>
      <c r="AC5" s="31"/>
      <c r="AD5" s="31"/>
      <c r="AE5" s="38"/>
      <c r="AF5" s="25"/>
      <c r="AG5" s="26"/>
      <c r="AH5" s="26"/>
      <c r="AI5" s="26"/>
    </row>
    <row r="6" spans="1:35" s="22" customFormat="1" ht="45.75" customHeight="1" x14ac:dyDescent="0.25">
      <c r="A6" s="37" t="s">
        <v>25</v>
      </c>
      <c r="B6" s="30" t="s">
        <v>84</v>
      </c>
      <c r="C6" s="31">
        <v>18.54</v>
      </c>
      <c r="D6" s="31">
        <f t="shared" si="2"/>
        <v>18.54</v>
      </c>
      <c r="E6" s="42">
        <v>18300</v>
      </c>
      <c r="F6" s="51">
        <v>1000</v>
      </c>
      <c r="G6" s="51">
        <v>2100</v>
      </c>
      <c r="H6" s="51">
        <v>1</v>
      </c>
      <c r="I6" s="51">
        <f t="shared" si="3"/>
        <v>2.1</v>
      </c>
      <c r="J6" s="51">
        <v>1800</v>
      </c>
      <c r="K6" s="51">
        <v>1800</v>
      </c>
      <c r="L6" s="51">
        <v>1</v>
      </c>
      <c r="M6" s="51">
        <f t="shared" si="4"/>
        <v>3.24</v>
      </c>
      <c r="N6" s="31">
        <f t="shared" si="5"/>
        <v>51.389999999999993</v>
      </c>
      <c r="O6" s="42"/>
      <c r="P6" s="58">
        <f t="shared" si="6"/>
        <v>18.54</v>
      </c>
      <c r="Q6" s="31">
        <f t="shared" si="0"/>
        <v>51.389999999999993</v>
      </c>
      <c r="R6" s="31"/>
      <c r="S6" s="31"/>
      <c r="T6" s="31"/>
      <c r="U6" s="31"/>
      <c r="V6" s="31">
        <f t="shared" si="1"/>
        <v>18.54</v>
      </c>
      <c r="W6" s="31"/>
      <c r="X6" s="31"/>
      <c r="Y6" s="31"/>
      <c r="Z6" s="31"/>
      <c r="AA6" s="31"/>
      <c r="AB6" s="31"/>
      <c r="AC6" s="31"/>
      <c r="AD6" s="31"/>
      <c r="AE6" s="38"/>
      <c r="AF6" s="25"/>
      <c r="AG6" s="26"/>
      <c r="AH6" s="26"/>
      <c r="AI6" s="26"/>
    </row>
    <row r="7" spans="1:35" s="22" customFormat="1" ht="45.75" customHeight="1" x14ac:dyDescent="0.25">
      <c r="A7" s="37" t="s">
        <v>26</v>
      </c>
      <c r="B7" s="30" t="s">
        <v>85</v>
      </c>
      <c r="C7" s="31">
        <v>8.51</v>
      </c>
      <c r="D7" s="31">
        <f t="shared" si="2"/>
        <v>8.51</v>
      </c>
      <c r="E7" s="42">
        <v>13300</v>
      </c>
      <c r="F7" s="51">
        <v>1000</v>
      </c>
      <c r="G7" s="51">
        <v>2100</v>
      </c>
      <c r="H7" s="51">
        <v>1</v>
      </c>
      <c r="I7" s="51">
        <f t="shared" si="3"/>
        <v>2.1</v>
      </c>
      <c r="J7" s="51"/>
      <c r="K7" s="51"/>
      <c r="L7" s="51"/>
      <c r="M7" s="51">
        <f t="shared" si="4"/>
        <v>0</v>
      </c>
      <c r="N7" s="31">
        <f t="shared" si="5"/>
        <v>39.129999999999995</v>
      </c>
      <c r="O7" s="42"/>
      <c r="P7" s="58">
        <f t="shared" si="6"/>
        <v>8.51</v>
      </c>
      <c r="Q7" s="31">
        <f t="shared" si="0"/>
        <v>39.129999999999995</v>
      </c>
      <c r="R7" s="31"/>
      <c r="S7" s="31"/>
      <c r="T7" s="31"/>
      <c r="U7" s="31"/>
      <c r="V7" s="31">
        <f t="shared" si="1"/>
        <v>8.51</v>
      </c>
      <c r="W7" s="31"/>
      <c r="X7" s="31"/>
      <c r="Y7" s="31"/>
      <c r="Z7" s="31"/>
      <c r="AA7" s="31"/>
      <c r="AB7" s="31"/>
      <c r="AC7" s="31"/>
      <c r="AD7" s="31"/>
      <c r="AE7" s="38"/>
      <c r="AF7" s="25"/>
      <c r="AG7" s="26"/>
      <c r="AH7" s="26"/>
      <c r="AI7" s="26"/>
    </row>
    <row r="8" spans="1:35" s="22" customFormat="1" ht="45.75" customHeight="1" x14ac:dyDescent="0.25">
      <c r="A8" s="37" t="s">
        <v>27</v>
      </c>
      <c r="B8" s="30" t="s">
        <v>86</v>
      </c>
      <c r="C8" s="31">
        <v>3.94</v>
      </c>
      <c r="D8" s="31">
        <f t="shared" si="2"/>
        <v>3.94</v>
      </c>
      <c r="E8" s="42">
        <v>8100</v>
      </c>
      <c r="F8" s="51">
        <v>1000</v>
      </c>
      <c r="G8" s="51">
        <v>2100</v>
      </c>
      <c r="H8" s="51">
        <v>1</v>
      </c>
      <c r="I8" s="51">
        <f t="shared" si="3"/>
        <v>2.1</v>
      </c>
      <c r="J8" s="51"/>
      <c r="K8" s="51"/>
      <c r="L8" s="51"/>
      <c r="M8" s="51">
        <f t="shared" si="4"/>
        <v>0</v>
      </c>
      <c r="N8" s="31">
        <f t="shared" si="5"/>
        <v>23.009999999999998</v>
      </c>
      <c r="O8" s="42"/>
      <c r="P8" s="58">
        <f t="shared" si="6"/>
        <v>3.94</v>
      </c>
      <c r="Q8" s="31">
        <f t="shared" si="0"/>
        <v>23.009999999999998</v>
      </c>
      <c r="R8" s="31"/>
      <c r="S8" s="31"/>
      <c r="T8" s="31"/>
      <c r="U8" s="31"/>
      <c r="V8" s="31">
        <f t="shared" si="1"/>
        <v>3.94</v>
      </c>
      <c r="W8" s="31"/>
      <c r="X8" s="31"/>
      <c r="Y8" s="31"/>
      <c r="Z8" s="31"/>
      <c r="AA8" s="31"/>
      <c r="AB8" s="31"/>
      <c r="AC8" s="31"/>
      <c r="AD8" s="31"/>
      <c r="AE8" s="38"/>
      <c r="AF8" s="25"/>
      <c r="AG8" s="26"/>
      <c r="AH8" s="26"/>
      <c r="AI8" s="26"/>
    </row>
    <row r="9" spans="1:35" s="22" customFormat="1" ht="45.75" customHeight="1" x14ac:dyDescent="0.25">
      <c r="A9" s="37" t="s">
        <v>28</v>
      </c>
      <c r="B9" s="30" t="s">
        <v>92</v>
      </c>
      <c r="C9" s="31">
        <v>19.52</v>
      </c>
      <c r="D9" s="31">
        <f t="shared" si="2"/>
        <v>19.52</v>
      </c>
      <c r="E9" s="42">
        <v>18600</v>
      </c>
      <c r="F9" s="51">
        <v>1000</v>
      </c>
      <c r="G9" s="51">
        <v>2100</v>
      </c>
      <c r="H9" s="51">
        <v>1</v>
      </c>
      <c r="I9" s="51">
        <f t="shared" si="3"/>
        <v>2.1</v>
      </c>
      <c r="J9" s="51">
        <v>1800</v>
      </c>
      <c r="K9" s="51">
        <v>1800</v>
      </c>
      <c r="L9" s="51">
        <v>1</v>
      </c>
      <c r="M9" s="51">
        <f t="shared" si="4"/>
        <v>3.24</v>
      </c>
      <c r="N9" s="31">
        <f t="shared" si="5"/>
        <v>52.319999999999993</v>
      </c>
      <c r="O9" s="42"/>
      <c r="P9" s="58">
        <f t="shared" si="6"/>
        <v>19.52</v>
      </c>
      <c r="Q9" s="31">
        <f t="shared" si="0"/>
        <v>52.319999999999993</v>
      </c>
      <c r="R9" s="31"/>
      <c r="S9" s="31"/>
      <c r="T9" s="31"/>
      <c r="U9" s="31"/>
      <c r="V9" s="31">
        <f t="shared" si="1"/>
        <v>19.52</v>
      </c>
      <c r="W9" s="31"/>
      <c r="X9" s="31"/>
      <c r="Y9" s="31"/>
      <c r="Z9" s="31"/>
      <c r="AA9" s="31"/>
      <c r="AB9" s="31"/>
      <c r="AC9" s="31"/>
      <c r="AD9" s="31"/>
      <c r="AE9" s="38"/>
      <c r="AF9" s="25"/>
      <c r="AG9" s="26"/>
      <c r="AH9" s="26"/>
      <c r="AI9" s="26"/>
    </row>
    <row r="10" spans="1:35" s="22" customFormat="1" ht="45.75" customHeight="1" x14ac:dyDescent="0.25">
      <c r="A10" s="37" t="s">
        <v>29</v>
      </c>
      <c r="B10" s="30" t="s">
        <v>87</v>
      </c>
      <c r="C10" s="31">
        <v>11.53</v>
      </c>
      <c r="D10" s="31">
        <f t="shared" si="2"/>
        <v>11.53</v>
      </c>
      <c r="E10" s="42">
        <v>13600</v>
      </c>
      <c r="F10" s="51">
        <v>1000</v>
      </c>
      <c r="G10" s="51">
        <v>2100</v>
      </c>
      <c r="H10" s="51">
        <v>1</v>
      </c>
      <c r="I10" s="51">
        <f t="shared" si="3"/>
        <v>2.1</v>
      </c>
      <c r="J10" s="51">
        <v>1200</v>
      </c>
      <c r="K10" s="51">
        <v>1800</v>
      </c>
      <c r="L10" s="51">
        <v>1</v>
      </c>
      <c r="M10" s="51">
        <f t="shared" si="4"/>
        <v>2.16</v>
      </c>
      <c r="N10" s="31">
        <f t="shared" si="5"/>
        <v>37.899999999999991</v>
      </c>
      <c r="O10" s="42"/>
      <c r="P10" s="58">
        <f t="shared" si="6"/>
        <v>11.53</v>
      </c>
      <c r="Q10" s="31">
        <f t="shared" si="0"/>
        <v>37.899999999999991</v>
      </c>
      <c r="R10" s="31"/>
      <c r="S10" s="31"/>
      <c r="T10" s="31"/>
      <c r="U10" s="31"/>
      <c r="V10" s="31">
        <f t="shared" si="1"/>
        <v>11.53</v>
      </c>
      <c r="W10" s="31"/>
      <c r="X10" s="31"/>
      <c r="Y10" s="31"/>
      <c r="Z10" s="31"/>
      <c r="AA10" s="31"/>
      <c r="AB10" s="31"/>
      <c r="AC10" s="31"/>
      <c r="AD10" s="31"/>
      <c r="AE10" s="38"/>
      <c r="AF10" s="25"/>
      <c r="AG10" s="26"/>
      <c r="AH10" s="26"/>
      <c r="AI10" s="26"/>
    </row>
    <row r="11" spans="1:35" s="22" customFormat="1" ht="45.75" customHeight="1" x14ac:dyDescent="0.25">
      <c r="A11" s="37" t="s">
        <v>30</v>
      </c>
      <c r="B11" s="30" t="s">
        <v>88</v>
      </c>
      <c r="C11" s="31">
        <v>19.86</v>
      </c>
      <c r="D11" s="31">
        <f t="shared" si="2"/>
        <v>19.86</v>
      </c>
      <c r="E11" s="42">
        <v>18600</v>
      </c>
      <c r="F11" s="51">
        <v>1000</v>
      </c>
      <c r="G11" s="51">
        <v>2100</v>
      </c>
      <c r="H11" s="51">
        <v>2</v>
      </c>
      <c r="I11" s="51">
        <f t="shared" si="3"/>
        <v>4.2</v>
      </c>
      <c r="J11" s="51"/>
      <c r="K11" s="51"/>
      <c r="L11" s="51">
        <v>2</v>
      </c>
      <c r="M11" s="51">
        <f>(1800+1200)*1800/1000000</f>
        <v>5.4</v>
      </c>
      <c r="N11" s="31">
        <f t="shared" si="5"/>
        <v>48.059999999999995</v>
      </c>
      <c r="O11" s="42"/>
      <c r="P11" s="58">
        <f t="shared" si="6"/>
        <v>19.86</v>
      </c>
      <c r="Q11" s="31">
        <f t="shared" si="0"/>
        <v>48.059999999999995</v>
      </c>
      <c r="R11" s="31"/>
      <c r="S11" s="31"/>
      <c r="T11" s="31"/>
      <c r="U11" s="31"/>
      <c r="V11" s="31">
        <f t="shared" si="1"/>
        <v>19.86</v>
      </c>
      <c r="W11" s="31"/>
      <c r="X11" s="31"/>
      <c r="Y11" s="31"/>
      <c r="Z11" s="31"/>
      <c r="AA11" s="31"/>
      <c r="AB11" s="31"/>
      <c r="AC11" s="31"/>
      <c r="AD11" s="31"/>
      <c r="AE11" s="38"/>
      <c r="AF11" s="25"/>
      <c r="AG11" s="26"/>
      <c r="AH11" s="26"/>
      <c r="AI11" s="26"/>
    </row>
    <row r="12" spans="1:35" s="22" customFormat="1" ht="45.75" customHeight="1" x14ac:dyDescent="0.25">
      <c r="A12" s="37" t="s">
        <v>31</v>
      </c>
      <c r="B12" s="30" t="s">
        <v>89</v>
      </c>
      <c r="C12" s="31">
        <v>2.93</v>
      </c>
      <c r="D12" s="31">
        <f t="shared" si="2"/>
        <v>2.93</v>
      </c>
      <c r="E12" s="42">
        <v>6900</v>
      </c>
      <c r="F12" s="51">
        <v>1000</v>
      </c>
      <c r="G12" s="51">
        <v>2100</v>
      </c>
      <c r="H12" s="51">
        <v>1</v>
      </c>
      <c r="I12" s="51">
        <f t="shared" si="3"/>
        <v>2.1</v>
      </c>
      <c r="J12" s="51"/>
      <c r="K12" s="51"/>
      <c r="L12" s="51"/>
      <c r="M12" s="51">
        <f t="shared" si="4"/>
        <v>0</v>
      </c>
      <c r="N12" s="31">
        <f t="shared" si="5"/>
        <v>19.29</v>
      </c>
      <c r="O12" s="42"/>
      <c r="P12" s="58">
        <f t="shared" si="6"/>
        <v>2.93</v>
      </c>
      <c r="Q12" s="31">
        <f t="shared" si="0"/>
        <v>19.29</v>
      </c>
      <c r="R12" s="31"/>
      <c r="S12" s="31"/>
      <c r="T12" s="31"/>
      <c r="U12" s="31"/>
      <c r="V12" s="31"/>
      <c r="W12" s="31">
        <f>D12</f>
        <v>2.93</v>
      </c>
      <c r="X12" s="31"/>
      <c r="Y12" s="31"/>
      <c r="Z12" s="31"/>
      <c r="AA12" s="31"/>
      <c r="AB12" s="31"/>
      <c r="AC12" s="31"/>
      <c r="AD12" s="31"/>
      <c r="AE12" s="38"/>
      <c r="AF12" s="25"/>
      <c r="AG12" s="26"/>
      <c r="AH12" s="26"/>
      <c r="AI12" s="26"/>
    </row>
    <row r="13" spans="1:35" s="22" customFormat="1" ht="45.75" customHeight="1" x14ac:dyDescent="0.25">
      <c r="A13" s="37" t="s">
        <v>32</v>
      </c>
      <c r="B13" s="30" t="s">
        <v>90</v>
      </c>
      <c r="C13" s="31">
        <v>2.09</v>
      </c>
      <c r="D13" s="31">
        <f t="shared" si="2"/>
        <v>2.09</v>
      </c>
      <c r="E13" s="42">
        <v>6200</v>
      </c>
      <c r="F13" s="51">
        <v>1000</v>
      </c>
      <c r="G13" s="51">
        <v>2100</v>
      </c>
      <c r="H13" s="51">
        <v>1</v>
      </c>
      <c r="I13" s="51">
        <f t="shared" si="3"/>
        <v>2.1</v>
      </c>
      <c r="J13" s="51"/>
      <c r="K13" s="51"/>
      <c r="L13" s="51"/>
      <c r="M13" s="51">
        <f t="shared" si="4"/>
        <v>0</v>
      </c>
      <c r="N13" s="31">
        <f t="shared" si="5"/>
        <v>17.119999999999997</v>
      </c>
      <c r="O13" s="42"/>
      <c r="P13" s="58">
        <f t="shared" si="6"/>
        <v>2.09</v>
      </c>
      <c r="Q13" s="31">
        <f t="shared" si="0"/>
        <v>17.119999999999997</v>
      </c>
      <c r="R13" s="31"/>
      <c r="S13" s="31"/>
      <c r="T13" s="31"/>
      <c r="U13" s="31"/>
      <c r="V13" s="31"/>
      <c r="W13" s="31">
        <f>D13</f>
        <v>2.09</v>
      </c>
      <c r="X13" s="31"/>
      <c r="Y13" s="31"/>
      <c r="Z13" s="31"/>
      <c r="AA13" s="31"/>
      <c r="AB13" s="31"/>
      <c r="AC13" s="31"/>
      <c r="AD13" s="31"/>
      <c r="AE13" s="38"/>
      <c r="AF13" s="25"/>
      <c r="AG13" s="26"/>
      <c r="AH13" s="26"/>
      <c r="AI13" s="26"/>
    </row>
    <row r="14" spans="1:35" s="22" customFormat="1" ht="45.75" customHeight="1" x14ac:dyDescent="0.25">
      <c r="A14" s="37" t="s">
        <v>33</v>
      </c>
      <c r="B14" s="30" t="s">
        <v>91</v>
      </c>
      <c r="C14" s="31">
        <v>8.9499999999999993</v>
      </c>
      <c r="D14" s="31">
        <f t="shared" si="2"/>
        <v>8.9499999999999993</v>
      </c>
      <c r="E14" s="42">
        <v>13500</v>
      </c>
      <c r="F14" s="51">
        <v>1000</v>
      </c>
      <c r="G14" s="51">
        <v>2100</v>
      </c>
      <c r="H14" s="51">
        <v>1</v>
      </c>
      <c r="I14" s="51">
        <f t="shared" si="3"/>
        <v>2.1</v>
      </c>
      <c r="J14" s="51">
        <v>1200</v>
      </c>
      <c r="K14" s="51">
        <v>900</v>
      </c>
      <c r="L14" s="51">
        <v>1</v>
      </c>
      <c r="M14" s="51">
        <f t="shared" si="4"/>
        <v>1.08</v>
      </c>
      <c r="N14" s="31">
        <f t="shared" si="5"/>
        <v>38.67</v>
      </c>
      <c r="O14" s="42"/>
      <c r="P14" s="58">
        <f t="shared" si="6"/>
        <v>8.9499999999999993</v>
      </c>
      <c r="Q14" s="31">
        <f t="shared" si="0"/>
        <v>38.67</v>
      </c>
      <c r="R14" s="31"/>
      <c r="S14" s="31"/>
      <c r="T14" s="31"/>
      <c r="U14" s="31"/>
      <c r="V14" s="31">
        <f>D14</f>
        <v>8.9499999999999993</v>
      </c>
      <c r="W14" s="31"/>
      <c r="X14" s="31"/>
      <c r="Y14" s="31"/>
      <c r="Z14" s="31"/>
      <c r="AA14" s="31"/>
      <c r="AB14" s="31"/>
      <c r="AC14" s="31"/>
      <c r="AD14" s="31"/>
      <c r="AE14" s="38"/>
      <c r="AF14" s="25"/>
      <c r="AG14" s="26"/>
      <c r="AH14" s="26"/>
      <c r="AI14" s="26"/>
    </row>
    <row r="15" spans="1:35" s="22" customFormat="1" ht="45.75" customHeight="1" x14ac:dyDescent="0.25">
      <c r="A15" s="37" t="s">
        <v>34</v>
      </c>
      <c r="B15" s="30" t="s">
        <v>71</v>
      </c>
      <c r="C15" s="31">
        <v>7.81</v>
      </c>
      <c r="D15" s="31">
        <f t="shared" si="2"/>
        <v>7.81</v>
      </c>
      <c r="E15" s="42">
        <v>11700</v>
      </c>
      <c r="F15" s="51">
        <v>1000</v>
      </c>
      <c r="G15" s="51">
        <v>2100</v>
      </c>
      <c r="H15" s="51">
        <v>1</v>
      </c>
      <c r="I15" s="51">
        <f t="shared" si="3"/>
        <v>2.1</v>
      </c>
      <c r="J15" s="51">
        <v>1200</v>
      </c>
      <c r="K15" s="51">
        <v>1800</v>
      </c>
      <c r="L15" s="51">
        <v>1</v>
      </c>
      <c r="M15" s="51">
        <f t="shared" si="4"/>
        <v>2.16</v>
      </c>
      <c r="N15" s="31">
        <f t="shared" si="5"/>
        <v>32.010000000000005</v>
      </c>
      <c r="O15" s="42"/>
      <c r="P15" s="58">
        <f t="shared" si="6"/>
        <v>7.81</v>
      </c>
      <c r="Q15" s="31">
        <f t="shared" si="0"/>
        <v>32.010000000000005</v>
      </c>
      <c r="R15" s="31"/>
      <c r="S15" s="31"/>
      <c r="T15" s="31"/>
      <c r="U15" s="31"/>
      <c r="V15" s="31">
        <f>D15</f>
        <v>7.81</v>
      </c>
      <c r="W15" s="31"/>
      <c r="X15" s="31"/>
      <c r="Y15" s="31"/>
      <c r="Z15" s="31"/>
      <c r="AA15" s="31"/>
      <c r="AB15" s="31"/>
      <c r="AC15" s="31"/>
      <c r="AD15" s="31"/>
      <c r="AE15" s="38"/>
      <c r="AF15" s="25"/>
      <c r="AG15" s="26"/>
      <c r="AH15" s="26"/>
      <c r="AI15" s="26"/>
    </row>
    <row r="16" spans="1:35" s="22" customFormat="1" ht="45.75" customHeight="1" x14ac:dyDescent="0.25">
      <c r="A16" s="37" t="s">
        <v>35</v>
      </c>
      <c r="B16" s="30" t="s">
        <v>71</v>
      </c>
      <c r="C16" s="31">
        <v>17.309999999999999</v>
      </c>
      <c r="D16" s="31">
        <f t="shared" si="2"/>
        <v>17.309999999999999</v>
      </c>
      <c r="E16" s="42">
        <v>14100</v>
      </c>
      <c r="F16" s="51">
        <v>1000</v>
      </c>
      <c r="G16" s="51">
        <v>2100</v>
      </c>
      <c r="H16" s="51">
        <v>1</v>
      </c>
      <c r="I16" s="51">
        <f t="shared" si="3"/>
        <v>2.1</v>
      </c>
      <c r="J16" s="51">
        <v>2400</v>
      </c>
      <c r="K16" s="51">
        <v>1800</v>
      </c>
      <c r="L16" s="51">
        <v>1</v>
      </c>
      <c r="M16" s="51">
        <f t="shared" si="4"/>
        <v>4.32</v>
      </c>
      <c r="N16" s="31">
        <f t="shared" si="5"/>
        <v>37.29</v>
      </c>
      <c r="O16" s="42"/>
      <c r="P16" s="58">
        <f t="shared" si="6"/>
        <v>17.309999999999999</v>
      </c>
      <c r="Q16" s="31"/>
      <c r="R16" s="31">
        <f>N16</f>
        <v>37.29</v>
      </c>
      <c r="S16" s="31">
        <f>E16/1000-F16/1000*H16</f>
        <v>13.1</v>
      </c>
      <c r="T16" s="31"/>
      <c r="U16" s="31"/>
      <c r="V16" s="31">
        <f>D16</f>
        <v>17.309999999999999</v>
      </c>
      <c r="W16" s="31"/>
      <c r="X16" s="31"/>
      <c r="Y16" s="31"/>
      <c r="Z16" s="31"/>
      <c r="AA16" s="31"/>
      <c r="AB16" s="31"/>
      <c r="AC16" s="31"/>
      <c r="AD16" s="31"/>
      <c r="AE16" s="38"/>
      <c r="AF16" s="25"/>
      <c r="AG16" s="26"/>
      <c r="AH16" s="26"/>
      <c r="AI16" s="26"/>
    </row>
    <row r="17" spans="1:35" s="22" customFormat="1" ht="45.75" customHeight="1" x14ac:dyDescent="0.25">
      <c r="A17" s="37" t="s">
        <v>36</v>
      </c>
      <c r="B17" s="30" t="s">
        <v>70</v>
      </c>
      <c r="C17" s="31">
        <v>13.38</v>
      </c>
      <c r="D17" s="31">
        <f t="shared" si="2"/>
        <v>13.38</v>
      </c>
      <c r="E17" s="42">
        <v>17400</v>
      </c>
      <c r="F17" s="51">
        <v>1000</v>
      </c>
      <c r="G17" s="51">
        <v>2100</v>
      </c>
      <c r="H17" s="51">
        <v>6</v>
      </c>
      <c r="I17" s="51">
        <f t="shared" si="3"/>
        <v>12.6</v>
      </c>
      <c r="J17" s="51"/>
      <c r="K17" s="51"/>
      <c r="L17" s="51"/>
      <c r="M17" s="51">
        <f t="shared" si="4"/>
        <v>0</v>
      </c>
      <c r="N17" s="31">
        <f t="shared" si="5"/>
        <v>41.339999999999996</v>
      </c>
      <c r="O17" s="42"/>
      <c r="P17" s="58">
        <f t="shared" si="6"/>
        <v>13.38</v>
      </c>
      <c r="Q17" s="31"/>
      <c r="R17" s="31">
        <f>N17</f>
        <v>41.339999999999996</v>
      </c>
      <c r="S17" s="31">
        <f>E17/1000-F17/1000*H17</f>
        <v>11.399999999999999</v>
      </c>
      <c r="T17" s="31"/>
      <c r="U17" s="31"/>
      <c r="V17" s="31">
        <f>D17</f>
        <v>13.38</v>
      </c>
      <c r="W17" s="31"/>
      <c r="X17" s="31"/>
      <c r="Y17" s="31"/>
      <c r="Z17" s="31"/>
      <c r="AA17" s="31"/>
      <c r="AB17" s="31"/>
      <c r="AC17" s="31"/>
      <c r="AD17" s="31"/>
      <c r="AE17" s="38"/>
      <c r="AF17" s="25"/>
      <c r="AG17" s="26"/>
      <c r="AH17" s="26"/>
      <c r="AI17" s="26"/>
    </row>
    <row r="18" spans="1:35" s="22" customFormat="1" ht="45.75" customHeight="1" x14ac:dyDescent="0.25">
      <c r="A18" s="37" t="s">
        <v>37</v>
      </c>
      <c r="B18" s="30" t="s">
        <v>91</v>
      </c>
      <c r="C18" s="31">
        <v>20.2</v>
      </c>
      <c r="D18" s="31">
        <f t="shared" si="2"/>
        <v>20.2</v>
      </c>
      <c r="E18" s="42">
        <v>18100</v>
      </c>
      <c r="F18" s="51">
        <v>1000</v>
      </c>
      <c r="G18" s="51">
        <v>2100</v>
      </c>
      <c r="H18" s="51">
        <v>3</v>
      </c>
      <c r="I18" s="51">
        <f t="shared" si="3"/>
        <v>6.3</v>
      </c>
      <c r="J18" s="51"/>
      <c r="K18" s="51"/>
      <c r="L18" s="51"/>
      <c r="M18" s="51">
        <f t="shared" si="4"/>
        <v>0</v>
      </c>
      <c r="N18" s="31">
        <f t="shared" si="5"/>
        <v>49.81</v>
      </c>
      <c r="O18" s="42"/>
      <c r="P18" s="58">
        <f t="shared" si="6"/>
        <v>20.2</v>
      </c>
      <c r="Q18" s="31"/>
      <c r="R18" s="31">
        <f>N18</f>
        <v>49.81</v>
      </c>
      <c r="S18" s="31">
        <f>E18/1000-F18/1000*H18</f>
        <v>15.100000000000001</v>
      </c>
      <c r="T18" s="31"/>
      <c r="U18" s="31"/>
      <c r="V18" s="31">
        <f>D18</f>
        <v>20.2</v>
      </c>
      <c r="W18" s="31"/>
      <c r="X18" s="31"/>
      <c r="Y18" s="31"/>
      <c r="Z18" s="31"/>
      <c r="AA18" s="31"/>
      <c r="AB18" s="31"/>
      <c r="AC18" s="31"/>
      <c r="AD18" s="31"/>
      <c r="AE18" s="38"/>
      <c r="AF18" s="25"/>
      <c r="AG18" s="26"/>
      <c r="AH18" s="26"/>
      <c r="AI18" s="26"/>
    </row>
    <row r="19" spans="1:35" s="22" customFormat="1" ht="45.75" customHeight="1" x14ac:dyDescent="0.25">
      <c r="A19" s="37" t="s">
        <v>38</v>
      </c>
      <c r="B19" s="30" t="s">
        <v>93</v>
      </c>
      <c r="C19" s="31">
        <v>3.82</v>
      </c>
      <c r="D19" s="31">
        <f t="shared" si="2"/>
        <v>3.82</v>
      </c>
      <c r="E19" s="42">
        <v>7800</v>
      </c>
      <c r="F19" s="51">
        <v>1000</v>
      </c>
      <c r="G19" s="51">
        <v>2100</v>
      </c>
      <c r="H19" s="51">
        <v>1</v>
      </c>
      <c r="I19" s="51">
        <f t="shared" si="3"/>
        <v>2.1</v>
      </c>
      <c r="J19" s="51"/>
      <c r="K19" s="51"/>
      <c r="L19" s="51"/>
      <c r="M19" s="51">
        <f t="shared" si="4"/>
        <v>0</v>
      </c>
      <c r="N19" s="31">
        <f t="shared" si="5"/>
        <v>22.08</v>
      </c>
      <c r="O19" s="42"/>
      <c r="P19" s="58">
        <f t="shared" si="6"/>
        <v>3.82</v>
      </c>
      <c r="Q19" s="31">
        <f>N19</f>
        <v>22.08</v>
      </c>
      <c r="R19" s="31"/>
      <c r="S19" s="31"/>
      <c r="T19" s="31"/>
      <c r="U19" s="31"/>
      <c r="V19" s="31"/>
      <c r="W19" s="31">
        <f>D19</f>
        <v>3.82</v>
      </c>
      <c r="X19" s="31"/>
      <c r="Y19" s="31"/>
      <c r="Z19" s="31"/>
      <c r="AA19" s="31"/>
      <c r="AB19" s="31"/>
      <c r="AC19" s="31"/>
      <c r="AD19" s="31"/>
      <c r="AE19" s="38"/>
      <c r="AF19" s="25"/>
      <c r="AG19" s="26"/>
      <c r="AH19" s="26"/>
      <c r="AI19" s="26"/>
    </row>
    <row r="20" spans="1:35" s="22" customFormat="1" ht="45.75" customHeight="1" x14ac:dyDescent="0.25">
      <c r="A20" s="37" t="s">
        <v>39</v>
      </c>
      <c r="B20" s="30" t="s">
        <v>90</v>
      </c>
      <c r="C20" s="31">
        <v>1.81</v>
      </c>
      <c r="D20" s="31">
        <f t="shared" si="2"/>
        <v>1.81</v>
      </c>
      <c r="E20" s="42">
        <v>5700</v>
      </c>
      <c r="F20" s="51">
        <v>1000</v>
      </c>
      <c r="G20" s="51">
        <v>2100</v>
      </c>
      <c r="H20" s="51">
        <v>1</v>
      </c>
      <c r="I20" s="51">
        <f t="shared" si="3"/>
        <v>2.1</v>
      </c>
      <c r="J20" s="51"/>
      <c r="K20" s="51"/>
      <c r="L20" s="51"/>
      <c r="M20" s="51">
        <f t="shared" si="4"/>
        <v>0</v>
      </c>
      <c r="N20" s="31">
        <f t="shared" si="5"/>
        <v>15.570000000000002</v>
      </c>
      <c r="O20" s="42"/>
      <c r="P20" s="58">
        <f t="shared" si="6"/>
        <v>1.81</v>
      </c>
      <c r="Q20" s="31">
        <f>N20</f>
        <v>15.570000000000002</v>
      </c>
      <c r="R20" s="31"/>
      <c r="S20" s="31"/>
      <c r="T20" s="31"/>
      <c r="U20" s="31"/>
      <c r="V20" s="31"/>
      <c r="W20" s="31">
        <f>D20</f>
        <v>1.81</v>
      </c>
      <c r="X20" s="31"/>
      <c r="Y20" s="31"/>
      <c r="Z20" s="31"/>
      <c r="AA20" s="31"/>
      <c r="AB20" s="31"/>
      <c r="AC20" s="31"/>
      <c r="AD20" s="31"/>
      <c r="AE20" s="38"/>
      <c r="AF20" s="25"/>
      <c r="AG20" s="26"/>
      <c r="AH20" s="26"/>
      <c r="AI20" s="26"/>
    </row>
    <row r="21" spans="1:35" s="22" customFormat="1" ht="45.75" customHeight="1" x14ac:dyDescent="0.25">
      <c r="A21" s="37" t="s">
        <v>40</v>
      </c>
      <c r="B21" s="30" t="s">
        <v>90</v>
      </c>
      <c r="C21" s="31">
        <v>1.81</v>
      </c>
      <c r="D21" s="31">
        <f t="shared" si="2"/>
        <v>1.81</v>
      </c>
      <c r="E21" s="42">
        <v>5700</v>
      </c>
      <c r="F21" s="51">
        <v>1000</v>
      </c>
      <c r="G21" s="51">
        <v>2100</v>
      </c>
      <c r="H21" s="51">
        <v>1</v>
      </c>
      <c r="I21" s="51">
        <f t="shared" si="3"/>
        <v>2.1</v>
      </c>
      <c r="J21" s="51"/>
      <c r="K21" s="51"/>
      <c r="L21" s="51"/>
      <c r="M21" s="51">
        <f t="shared" si="4"/>
        <v>0</v>
      </c>
      <c r="N21" s="31">
        <f t="shared" si="5"/>
        <v>15.570000000000002</v>
      </c>
      <c r="O21" s="42"/>
      <c r="P21" s="58">
        <f t="shared" si="6"/>
        <v>1.81</v>
      </c>
      <c r="Q21" s="31">
        <f>N21</f>
        <v>15.570000000000002</v>
      </c>
      <c r="R21" s="31"/>
      <c r="S21" s="31"/>
      <c r="T21" s="31"/>
      <c r="U21" s="31"/>
      <c r="V21" s="31"/>
      <c r="W21" s="31">
        <f>D21</f>
        <v>1.81</v>
      </c>
      <c r="X21" s="31"/>
      <c r="Y21" s="31"/>
      <c r="Z21" s="31"/>
      <c r="AA21" s="31"/>
      <c r="AB21" s="31"/>
      <c r="AC21" s="31"/>
      <c r="AD21" s="31"/>
      <c r="AE21" s="38"/>
      <c r="AF21" s="25"/>
      <c r="AG21" s="26"/>
      <c r="AH21" s="26"/>
      <c r="AI21" s="26"/>
    </row>
    <row r="22" spans="1:35" s="22" customFormat="1" ht="45.75" customHeight="1" x14ac:dyDescent="0.25">
      <c r="A22" s="37" t="s">
        <v>41</v>
      </c>
      <c r="B22" s="30" t="s">
        <v>70</v>
      </c>
      <c r="C22" s="31">
        <v>1.99</v>
      </c>
      <c r="D22" s="31">
        <f t="shared" si="2"/>
        <v>1.99</v>
      </c>
      <c r="E22" s="42">
        <v>6000</v>
      </c>
      <c r="F22" s="51">
        <v>1000</v>
      </c>
      <c r="G22" s="51">
        <v>2100</v>
      </c>
      <c r="H22" s="51">
        <v>3</v>
      </c>
      <c r="I22" s="51">
        <f t="shared" si="3"/>
        <v>6.3</v>
      </c>
      <c r="J22" s="51"/>
      <c r="K22" s="51"/>
      <c r="L22" s="51"/>
      <c r="M22" s="51">
        <f t="shared" si="4"/>
        <v>0</v>
      </c>
      <c r="N22" s="31">
        <f t="shared" si="5"/>
        <v>12.3</v>
      </c>
      <c r="O22" s="42"/>
      <c r="P22" s="58">
        <f t="shared" si="6"/>
        <v>1.99</v>
      </c>
      <c r="Q22" s="59"/>
      <c r="R22" s="59"/>
      <c r="S22" s="59"/>
      <c r="T22" s="31"/>
      <c r="U22" s="31"/>
      <c r="V22" s="31">
        <f>D22</f>
        <v>1.99</v>
      </c>
      <c r="W22" s="31"/>
      <c r="X22" s="31"/>
      <c r="Y22" s="31"/>
      <c r="Z22" s="31"/>
      <c r="AA22" s="31"/>
      <c r="AB22" s="31"/>
      <c r="AC22" s="31"/>
      <c r="AD22" s="31"/>
      <c r="AE22" s="38"/>
      <c r="AF22" s="25"/>
      <c r="AG22" s="26"/>
      <c r="AH22" s="26"/>
      <c r="AI22" s="26"/>
    </row>
    <row r="23" spans="1:35" s="22" customFormat="1" ht="45.75" customHeight="1" x14ac:dyDescent="0.25">
      <c r="A23" s="37" t="s">
        <v>42</v>
      </c>
      <c r="B23" s="30" t="s">
        <v>94</v>
      </c>
      <c r="C23" s="31">
        <v>23.38</v>
      </c>
      <c r="D23" s="31">
        <f t="shared" si="2"/>
        <v>23.38</v>
      </c>
      <c r="E23" s="42">
        <v>21000</v>
      </c>
      <c r="F23" s="51">
        <v>1000</v>
      </c>
      <c r="G23" s="51">
        <v>2100</v>
      </c>
      <c r="H23" s="51">
        <v>1</v>
      </c>
      <c r="I23" s="51">
        <f t="shared" si="3"/>
        <v>2.1</v>
      </c>
      <c r="J23" s="51">
        <v>1800</v>
      </c>
      <c r="K23" s="51">
        <v>1800</v>
      </c>
      <c r="L23" s="51">
        <v>1</v>
      </c>
      <c r="M23" s="51">
        <f t="shared" si="4"/>
        <v>3.24</v>
      </c>
      <c r="N23" s="31">
        <f t="shared" si="5"/>
        <v>59.759999999999991</v>
      </c>
      <c r="O23" s="42"/>
      <c r="P23" s="58">
        <f t="shared" si="6"/>
        <v>23.38</v>
      </c>
      <c r="Q23" s="31"/>
      <c r="R23" s="31">
        <f>N23</f>
        <v>59.759999999999991</v>
      </c>
      <c r="S23" s="31">
        <f>E23/1000-F23/1000*H23</f>
        <v>20</v>
      </c>
      <c r="T23" s="31"/>
      <c r="U23" s="31"/>
      <c r="V23" s="31">
        <f>D23</f>
        <v>23.38</v>
      </c>
      <c r="W23" s="31"/>
      <c r="X23" s="31"/>
      <c r="Y23" s="31"/>
      <c r="Z23" s="31"/>
      <c r="AA23" s="31"/>
      <c r="AB23" s="31"/>
      <c r="AC23" s="31"/>
      <c r="AD23" s="31"/>
      <c r="AE23" s="38"/>
      <c r="AF23" s="25"/>
      <c r="AG23" s="26"/>
      <c r="AH23" s="26"/>
      <c r="AI23" s="26"/>
    </row>
    <row r="24" spans="1:35" s="22" customFormat="1" ht="45.75" customHeight="1" x14ac:dyDescent="0.25">
      <c r="A24" s="37" t="s">
        <v>43</v>
      </c>
      <c r="B24" s="30" t="s">
        <v>89</v>
      </c>
      <c r="C24" s="31">
        <v>4.68</v>
      </c>
      <c r="D24" s="31">
        <f t="shared" si="2"/>
        <v>4.68</v>
      </c>
      <c r="E24" s="42">
        <f>6600+5600</f>
        <v>12200</v>
      </c>
      <c r="F24" s="51">
        <v>1000</v>
      </c>
      <c r="G24" s="51">
        <v>2100</v>
      </c>
      <c r="H24" s="51">
        <v>3</v>
      </c>
      <c r="I24" s="51">
        <f t="shared" si="3"/>
        <v>6.3</v>
      </c>
      <c r="J24" s="51"/>
      <c r="K24" s="51"/>
      <c r="L24" s="51"/>
      <c r="M24" s="51">
        <f t="shared" si="4"/>
        <v>0</v>
      </c>
      <c r="N24" s="31">
        <f t="shared" si="5"/>
        <v>31.52</v>
      </c>
      <c r="O24" s="42"/>
      <c r="P24" s="58">
        <f t="shared" si="6"/>
        <v>4.68</v>
      </c>
      <c r="Q24" s="31">
        <f>N24</f>
        <v>31.52</v>
      </c>
      <c r="R24" s="31"/>
      <c r="S24" s="31"/>
      <c r="T24" s="31"/>
      <c r="U24" s="31"/>
      <c r="V24" s="31"/>
      <c r="W24" s="31">
        <f>D24</f>
        <v>4.68</v>
      </c>
      <c r="X24" s="31"/>
      <c r="Y24" s="31"/>
      <c r="Z24" s="31"/>
      <c r="AA24" s="31"/>
      <c r="AB24" s="31"/>
      <c r="AC24" s="31"/>
      <c r="AD24" s="31"/>
      <c r="AE24" s="38"/>
      <c r="AF24" s="25"/>
      <c r="AG24" s="26"/>
      <c r="AH24" s="26"/>
      <c r="AI24" s="26"/>
    </row>
    <row r="25" spans="1:35" s="22" customFormat="1" ht="45.75" customHeight="1" x14ac:dyDescent="0.25">
      <c r="A25" s="37" t="s">
        <v>44</v>
      </c>
      <c r="B25" s="30" t="s">
        <v>95</v>
      </c>
      <c r="C25" s="31">
        <v>8.5399999999999991</v>
      </c>
      <c r="D25" s="31">
        <f t="shared" si="2"/>
        <v>8.5399999999999991</v>
      </c>
      <c r="E25" s="42">
        <v>13700</v>
      </c>
      <c r="F25" s="51">
        <v>1000</v>
      </c>
      <c r="G25" s="51">
        <v>2500</v>
      </c>
      <c r="H25" s="51">
        <v>1</v>
      </c>
      <c r="I25" s="51">
        <f t="shared" si="3"/>
        <v>2.5</v>
      </c>
      <c r="J25" s="51"/>
      <c r="K25" s="51"/>
      <c r="L25" s="51"/>
      <c r="M25" s="51">
        <f t="shared" si="4"/>
        <v>0</v>
      </c>
      <c r="N25" s="31">
        <f t="shared" si="5"/>
        <v>39.97</v>
      </c>
      <c r="O25" s="42"/>
      <c r="P25" s="58">
        <f t="shared" si="6"/>
        <v>8.5399999999999991</v>
      </c>
      <c r="Q25" s="31"/>
      <c r="R25" s="31">
        <f>N25</f>
        <v>39.97</v>
      </c>
      <c r="S25" s="31">
        <f>E25/1000-F25/1000*H25</f>
        <v>12.7</v>
      </c>
      <c r="T25" s="31"/>
      <c r="U25" s="31"/>
      <c r="V25" s="31">
        <f>D25</f>
        <v>8.5399999999999991</v>
      </c>
      <c r="W25" s="31"/>
      <c r="X25" s="31"/>
      <c r="Y25" s="31"/>
      <c r="Z25" s="31"/>
      <c r="AA25" s="31"/>
      <c r="AB25" s="31"/>
      <c r="AC25" s="31"/>
      <c r="AD25" s="31"/>
      <c r="AE25" s="38"/>
      <c r="AF25" s="25"/>
      <c r="AG25" s="26"/>
      <c r="AH25" s="26"/>
      <c r="AI25" s="26"/>
    </row>
    <row r="26" spans="1:35" s="22" customFormat="1" ht="45.75" customHeight="1" x14ac:dyDescent="0.25">
      <c r="A26" s="37" t="s">
        <v>45</v>
      </c>
      <c r="B26" s="30" t="s">
        <v>96</v>
      </c>
      <c r="C26" s="31">
        <v>2.75</v>
      </c>
      <c r="D26" s="31">
        <f t="shared" si="2"/>
        <v>2.75</v>
      </c>
      <c r="E26" s="42">
        <v>6700</v>
      </c>
      <c r="F26" s="51">
        <v>1000</v>
      </c>
      <c r="G26" s="51">
        <v>2500</v>
      </c>
      <c r="H26" s="51">
        <v>1</v>
      </c>
      <c r="I26" s="51">
        <f t="shared" si="3"/>
        <v>2.5</v>
      </c>
      <c r="J26" s="51"/>
      <c r="K26" s="51"/>
      <c r="L26" s="51"/>
      <c r="M26" s="51">
        <f t="shared" si="4"/>
        <v>0</v>
      </c>
      <c r="N26" s="31">
        <f t="shared" si="5"/>
        <v>18.27</v>
      </c>
      <c r="O26" s="42"/>
      <c r="P26" s="58">
        <f t="shared" si="6"/>
        <v>2.75</v>
      </c>
      <c r="Q26" s="31"/>
      <c r="R26" s="31">
        <f>N26</f>
        <v>18.27</v>
      </c>
      <c r="S26" s="31">
        <f>E26/1000-F26/1000*H26</f>
        <v>5.7</v>
      </c>
      <c r="T26" s="31"/>
      <c r="U26" s="31"/>
      <c r="V26" s="31">
        <f>D26</f>
        <v>2.75</v>
      </c>
      <c r="W26" s="31"/>
      <c r="X26" s="31"/>
      <c r="Y26" s="31"/>
      <c r="Z26" s="31"/>
      <c r="AA26" s="31"/>
      <c r="AB26" s="31"/>
      <c r="AC26" s="31"/>
      <c r="AD26" s="31"/>
      <c r="AE26" s="38"/>
      <c r="AF26" s="25"/>
      <c r="AG26" s="26"/>
      <c r="AH26" s="26"/>
      <c r="AI26" s="26"/>
    </row>
    <row r="27" spans="1:35" s="22" customFormat="1" ht="45.75" customHeight="1" x14ac:dyDescent="0.25">
      <c r="A27" s="37" t="s">
        <v>46</v>
      </c>
      <c r="B27" s="30" t="s">
        <v>82</v>
      </c>
      <c r="C27" s="31">
        <v>6.24</v>
      </c>
      <c r="D27" s="31">
        <f t="shared" si="2"/>
        <v>6.24</v>
      </c>
      <c r="E27" s="42">
        <v>10300</v>
      </c>
      <c r="F27" s="51">
        <v>1200</v>
      </c>
      <c r="G27" s="51">
        <v>2100</v>
      </c>
      <c r="H27" s="51">
        <v>3</v>
      </c>
      <c r="I27" s="51">
        <f t="shared" si="3"/>
        <v>7.56</v>
      </c>
      <c r="J27" s="51"/>
      <c r="K27" s="51"/>
      <c r="L27" s="51"/>
      <c r="M27" s="51">
        <f t="shared" si="4"/>
        <v>0</v>
      </c>
      <c r="N27" s="31">
        <f t="shared" si="5"/>
        <v>24.37</v>
      </c>
      <c r="O27" s="42"/>
      <c r="P27" s="58">
        <f t="shared" si="6"/>
        <v>6.24</v>
      </c>
      <c r="Q27" s="31"/>
      <c r="R27" s="31">
        <f>N27</f>
        <v>24.37</v>
      </c>
      <c r="S27" s="31">
        <f>E27/1000-F27/1000*H27</f>
        <v>6.7000000000000011</v>
      </c>
      <c r="T27" s="31"/>
      <c r="U27" s="31"/>
      <c r="V27" s="31">
        <f>D27</f>
        <v>6.24</v>
      </c>
      <c r="W27" s="31"/>
      <c r="X27" s="31"/>
      <c r="Y27" s="31"/>
      <c r="Z27" s="31"/>
      <c r="AA27" s="31"/>
      <c r="AB27" s="31"/>
      <c r="AC27" s="31"/>
      <c r="AD27" s="31"/>
      <c r="AE27" s="38"/>
      <c r="AF27" s="25"/>
      <c r="AG27" s="26"/>
      <c r="AH27" s="26"/>
      <c r="AI27" s="26"/>
    </row>
    <row r="28" spans="1:35" s="22" customFormat="1" ht="45.75" customHeight="1" x14ac:dyDescent="0.25">
      <c r="A28" s="37" t="s">
        <v>97</v>
      </c>
      <c r="B28" s="30" t="s">
        <v>69</v>
      </c>
      <c r="C28" s="31">
        <v>18.18</v>
      </c>
      <c r="D28" s="31">
        <f t="shared" si="2"/>
        <v>18.18</v>
      </c>
      <c r="E28" s="42">
        <v>18000</v>
      </c>
      <c r="F28" s="51">
        <v>1200</v>
      </c>
      <c r="G28" s="51">
        <v>2100</v>
      </c>
      <c r="H28" s="51">
        <v>1</v>
      </c>
      <c r="I28" s="51">
        <f t="shared" si="3"/>
        <v>2.52</v>
      </c>
      <c r="J28" s="51">
        <v>1800</v>
      </c>
      <c r="K28" s="51">
        <v>900</v>
      </c>
      <c r="L28" s="51">
        <v>1</v>
      </c>
      <c r="M28" s="51">
        <f t="shared" si="4"/>
        <v>1.62</v>
      </c>
      <c r="N28" s="31">
        <f t="shared" si="5"/>
        <v>51.66</v>
      </c>
      <c r="O28" s="42"/>
      <c r="P28" s="58">
        <f t="shared" si="6"/>
        <v>18.18</v>
      </c>
      <c r="Q28" s="31"/>
      <c r="R28" s="31">
        <f>N28</f>
        <v>51.66</v>
      </c>
      <c r="S28" s="31">
        <f>E28/1000-F28/1000*H28</f>
        <v>16.8</v>
      </c>
      <c r="T28" s="31"/>
      <c r="U28" s="31"/>
      <c r="V28" s="31"/>
      <c r="W28" s="31">
        <f>D28</f>
        <v>18.18</v>
      </c>
      <c r="X28" s="31"/>
      <c r="Y28" s="31"/>
      <c r="Z28" s="31"/>
      <c r="AA28" s="31"/>
      <c r="AB28" s="31"/>
      <c r="AC28" s="31"/>
      <c r="AD28" s="31"/>
      <c r="AE28" s="38"/>
      <c r="AF28" s="25"/>
      <c r="AG28" s="26"/>
      <c r="AH28" s="26"/>
      <c r="AI28" s="26"/>
    </row>
    <row r="29" spans="1:35" s="29" customFormat="1" x14ac:dyDescent="0.35">
      <c r="A29" s="92" t="s">
        <v>100</v>
      </c>
      <c r="B29" s="93"/>
      <c r="C29" s="32">
        <f>SUM(C3:C28)</f>
        <v>274.01</v>
      </c>
      <c r="D29" s="32">
        <f t="shared" ref="D29:O29" si="7">SUM(D3:D28)</f>
        <v>274.01</v>
      </c>
      <c r="E29" s="43"/>
      <c r="F29" s="52"/>
      <c r="G29" s="52"/>
      <c r="H29" s="52"/>
      <c r="I29" s="52"/>
      <c r="J29" s="52"/>
      <c r="K29" s="52"/>
      <c r="L29" s="52"/>
      <c r="M29" s="52"/>
      <c r="N29" s="32">
        <f t="shared" ref="N29" si="8">SUM(N3:N28)</f>
        <v>917.81000000000006</v>
      </c>
      <c r="O29" s="43">
        <f t="shared" si="7"/>
        <v>0</v>
      </c>
      <c r="P29" s="43">
        <f t="shared" ref="P29:Q29" si="9">SUM(P3:P28)</f>
        <v>274.01</v>
      </c>
      <c r="Q29" s="43">
        <f t="shared" si="9"/>
        <v>583.04000000000008</v>
      </c>
      <c r="R29" s="43">
        <f t="shared" ref="R29:AE29" si="10">SUM(R3:R28)</f>
        <v>322.47000000000003</v>
      </c>
      <c r="S29" s="43">
        <f t="shared" si="10"/>
        <v>101.5</v>
      </c>
      <c r="T29" s="43">
        <f t="shared" si="10"/>
        <v>0</v>
      </c>
      <c r="U29" s="43">
        <f t="shared" si="10"/>
        <v>0</v>
      </c>
      <c r="V29" s="43">
        <f t="shared" si="10"/>
        <v>238.68999999999997</v>
      </c>
      <c r="W29" s="43">
        <f t="shared" si="10"/>
        <v>35.32</v>
      </c>
      <c r="X29" s="43">
        <f t="shared" si="10"/>
        <v>0</v>
      </c>
      <c r="Y29" s="43">
        <f t="shared" si="10"/>
        <v>0</v>
      </c>
      <c r="Z29" s="43">
        <f t="shared" si="10"/>
        <v>0</v>
      </c>
      <c r="AA29" s="43">
        <f t="shared" si="10"/>
        <v>0</v>
      </c>
      <c r="AB29" s="43">
        <f t="shared" si="10"/>
        <v>0</v>
      </c>
      <c r="AC29" s="43">
        <f t="shared" si="10"/>
        <v>0</v>
      </c>
      <c r="AD29" s="43">
        <f t="shared" si="10"/>
        <v>0</v>
      </c>
      <c r="AE29" s="43">
        <f t="shared" si="10"/>
        <v>0</v>
      </c>
      <c r="AF29" s="27"/>
      <c r="AG29" s="28"/>
      <c r="AH29" s="28"/>
      <c r="AI29" s="28"/>
    </row>
    <row r="30" spans="1:35" s="29" customFormat="1" x14ac:dyDescent="0.35">
      <c r="A30" s="39"/>
      <c r="B30" s="33"/>
      <c r="C30" s="34"/>
      <c r="D30" s="34"/>
      <c r="E30" s="44"/>
      <c r="F30" s="53"/>
      <c r="G30" s="53"/>
      <c r="H30" s="53"/>
      <c r="I30" s="53"/>
      <c r="J30" s="53"/>
      <c r="K30" s="53"/>
      <c r="L30" s="53"/>
      <c r="M30" s="53"/>
      <c r="N30" s="3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27"/>
      <c r="AG30" s="28"/>
      <c r="AH30" s="28"/>
      <c r="AI30" s="28"/>
    </row>
    <row r="31" spans="1:35" s="22" customFormat="1" ht="45.75" customHeight="1" x14ac:dyDescent="0.25">
      <c r="A31" s="37" t="s">
        <v>47</v>
      </c>
      <c r="B31" s="30" t="s">
        <v>69</v>
      </c>
      <c r="C31" s="31">
        <v>4.93</v>
      </c>
      <c r="D31" s="31">
        <f>C31</f>
        <v>4.93</v>
      </c>
      <c r="E31" s="42">
        <v>18000</v>
      </c>
      <c r="F31" s="51">
        <v>1200</v>
      </c>
      <c r="G31" s="51">
        <v>2100</v>
      </c>
      <c r="H31" s="51">
        <v>2</v>
      </c>
      <c r="I31" s="51">
        <f>F31*G31*H31/1000000</f>
        <v>5.04</v>
      </c>
      <c r="J31" s="51">
        <v>1800</v>
      </c>
      <c r="K31" s="51">
        <v>900</v>
      </c>
      <c r="L31" s="51">
        <v>1</v>
      </c>
      <c r="M31" s="51">
        <f>J31*K31*L31/1000000</f>
        <v>1.62</v>
      </c>
      <c r="N31" s="31">
        <f>E31*3.1/1000-I31-M31</f>
        <v>49.14</v>
      </c>
      <c r="O31" s="42"/>
      <c r="P31" s="58">
        <f t="shared" si="6"/>
        <v>4.93</v>
      </c>
      <c r="Q31" s="31"/>
      <c r="R31" s="31">
        <f t="shared" ref="R31:R35" si="11">N31</f>
        <v>49.14</v>
      </c>
      <c r="S31" s="31">
        <f>E31/1000-F31/1000*H31</f>
        <v>15.6</v>
      </c>
      <c r="T31" s="31"/>
      <c r="U31" s="31"/>
      <c r="V31" s="31"/>
      <c r="W31" s="31">
        <f>D31</f>
        <v>4.93</v>
      </c>
      <c r="X31" s="31"/>
      <c r="Y31" s="31"/>
      <c r="Z31" s="31"/>
      <c r="AA31" s="31"/>
      <c r="AB31" s="31"/>
      <c r="AC31" s="31"/>
      <c r="AD31" s="31"/>
      <c r="AE31" s="38"/>
      <c r="AF31" s="25"/>
      <c r="AG31" s="26"/>
      <c r="AH31" s="26"/>
      <c r="AI31" s="26"/>
    </row>
    <row r="32" spans="1:35" s="22" customFormat="1" ht="45.75" customHeight="1" x14ac:dyDescent="0.25">
      <c r="A32" s="37" t="s">
        <v>48</v>
      </c>
      <c r="B32" s="30" t="s">
        <v>70</v>
      </c>
      <c r="C32" s="31">
        <v>30.23</v>
      </c>
      <c r="D32" s="31">
        <f t="shared" ref="D32:D51" si="12">C32</f>
        <v>30.23</v>
      </c>
      <c r="E32" s="42">
        <v>35300</v>
      </c>
      <c r="F32" s="51">
        <v>1000</v>
      </c>
      <c r="G32" s="51">
        <v>2100</v>
      </c>
      <c r="H32" s="51">
        <v>8</v>
      </c>
      <c r="I32" s="51">
        <f t="shared" ref="I32:I51" si="13">F32*G32*H32/1000000</f>
        <v>16.8</v>
      </c>
      <c r="J32" s="51"/>
      <c r="K32" s="51"/>
      <c r="L32" s="51"/>
      <c r="M32" s="51">
        <f t="shared" ref="M32:M51" si="14">J32*K32*L32/1000000</f>
        <v>0</v>
      </c>
      <c r="N32" s="31">
        <f t="shared" ref="N32:N51" si="15">E32*3.1/1000-I32-M32</f>
        <v>92.63000000000001</v>
      </c>
      <c r="O32" s="42"/>
      <c r="P32" s="58">
        <f t="shared" si="6"/>
        <v>30.23</v>
      </c>
      <c r="Q32" s="31"/>
      <c r="R32" s="31">
        <f t="shared" si="11"/>
        <v>92.63000000000001</v>
      </c>
      <c r="S32" s="31">
        <f t="shared" ref="S32:S35" si="16">E32/1000-F32/1000*H32</f>
        <v>27.299999999999997</v>
      </c>
      <c r="T32" s="31"/>
      <c r="U32" s="31"/>
      <c r="V32" s="31">
        <f t="shared" ref="V32:V39" si="17">D32</f>
        <v>30.23</v>
      </c>
      <c r="W32" s="31"/>
      <c r="X32" s="31"/>
      <c r="Y32" s="31"/>
      <c r="Z32" s="31"/>
      <c r="AA32" s="31"/>
      <c r="AB32" s="31"/>
      <c r="AC32" s="31"/>
      <c r="AD32" s="31"/>
      <c r="AE32" s="38"/>
      <c r="AF32" s="25"/>
      <c r="AG32" s="26"/>
      <c r="AH32" s="26"/>
      <c r="AI32" s="26"/>
    </row>
    <row r="33" spans="1:35" s="22" customFormat="1" ht="45.75" customHeight="1" x14ac:dyDescent="0.25">
      <c r="A33" s="37" t="s">
        <v>49</v>
      </c>
      <c r="B33" s="30" t="s">
        <v>71</v>
      </c>
      <c r="C33" s="31">
        <v>34.659999999999997</v>
      </c>
      <c r="D33" s="31">
        <f t="shared" si="12"/>
        <v>34.659999999999997</v>
      </c>
      <c r="E33" s="42">
        <v>25700</v>
      </c>
      <c r="F33" s="51">
        <v>1000</v>
      </c>
      <c r="G33" s="51">
        <v>2100</v>
      </c>
      <c r="H33" s="51">
        <v>1</v>
      </c>
      <c r="I33" s="51">
        <f t="shared" si="13"/>
        <v>2.1</v>
      </c>
      <c r="J33" s="51">
        <v>1800</v>
      </c>
      <c r="K33" s="51">
        <v>1800</v>
      </c>
      <c r="L33" s="51">
        <v>3</v>
      </c>
      <c r="M33" s="51">
        <f t="shared" si="14"/>
        <v>9.7200000000000006</v>
      </c>
      <c r="N33" s="31">
        <f t="shared" si="15"/>
        <v>67.850000000000009</v>
      </c>
      <c r="O33" s="42"/>
      <c r="P33" s="58">
        <f t="shared" si="6"/>
        <v>34.659999999999997</v>
      </c>
      <c r="Q33" s="31"/>
      <c r="R33" s="31">
        <f t="shared" si="11"/>
        <v>67.850000000000009</v>
      </c>
      <c r="S33" s="31">
        <f t="shared" si="16"/>
        <v>24.7</v>
      </c>
      <c r="T33" s="31"/>
      <c r="U33" s="31"/>
      <c r="V33" s="31">
        <f t="shared" si="17"/>
        <v>34.659999999999997</v>
      </c>
      <c r="W33" s="31"/>
      <c r="X33" s="31"/>
      <c r="Y33" s="31"/>
      <c r="Z33" s="31"/>
      <c r="AA33" s="31"/>
      <c r="AB33" s="31"/>
      <c r="AC33" s="31"/>
      <c r="AD33" s="31"/>
      <c r="AE33" s="38"/>
      <c r="AF33" s="25"/>
      <c r="AG33" s="26"/>
      <c r="AH33" s="26"/>
      <c r="AI33" s="26"/>
    </row>
    <row r="34" spans="1:35" s="22" customFormat="1" ht="45.75" customHeight="1" x14ac:dyDescent="0.25">
      <c r="A34" s="37" t="s">
        <v>50</v>
      </c>
      <c r="B34" s="30" t="s">
        <v>72</v>
      </c>
      <c r="C34" s="31">
        <v>11.77</v>
      </c>
      <c r="D34" s="31">
        <f t="shared" si="12"/>
        <v>11.77</v>
      </c>
      <c r="E34" s="42">
        <v>13900</v>
      </c>
      <c r="F34" s="51">
        <v>1000</v>
      </c>
      <c r="G34" s="51">
        <v>2100</v>
      </c>
      <c r="H34" s="51">
        <v>1</v>
      </c>
      <c r="I34" s="51">
        <f t="shared" si="13"/>
        <v>2.1</v>
      </c>
      <c r="J34" s="51">
        <v>1800</v>
      </c>
      <c r="K34" s="51">
        <v>1800</v>
      </c>
      <c r="L34" s="51">
        <v>1</v>
      </c>
      <c r="M34" s="51">
        <f t="shared" si="14"/>
        <v>3.24</v>
      </c>
      <c r="N34" s="31">
        <f t="shared" si="15"/>
        <v>37.75</v>
      </c>
      <c r="O34" s="42"/>
      <c r="P34" s="58">
        <f t="shared" si="6"/>
        <v>11.77</v>
      </c>
      <c r="Q34" s="31"/>
      <c r="R34" s="31">
        <f t="shared" si="11"/>
        <v>37.75</v>
      </c>
      <c r="S34" s="31">
        <f t="shared" si="16"/>
        <v>12.9</v>
      </c>
      <c r="T34" s="31"/>
      <c r="U34" s="31"/>
      <c r="V34" s="31">
        <f t="shared" si="17"/>
        <v>11.77</v>
      </c>
      <c r="W34" s="31"/>
      <c r="X34" s="31"/>
      <c r="Y34" s="31"/>
      <c r="Z34" s="31"/>
      <c r="AA34" s="31"/>
      <c r="AB34" s="31"/>
      <c r="AC34" s="31"/>
      <c r="AD34" s="31"/>
      <c r="AE34" s="38"/>
      <c r="AF34" s="25"/>
      <c r="AG34" s="26"/>
      <c r="AH34" s="26"/>
      <c r="AI34" s="26"/>
    </row>
    <row r="35" spans="1:35" s="22" customFormat="1" ht="45.75" customHeight="1" x14ac:dyDescent="0.25">
      <c r="A35" s="37" t="s">
        <v>51</v>
      </c>
      <c r="B35" s="30" t="s">
        <v>72</v>
      </c>
      <c r="C35" s="31">
        <v>11.69</v>
      </c>
      <c r="D35" s="31">
        <f t="shared" si="12"/>
        <v>11.69</v>
      </c>
      <c r="E35" s="42">
        <v>13900</v>
      </c>
      <c r="F35" s="51">
        <v>1000</v>
      </c>
      <c r="G35" s="51">
        <v>2100</v>
      </c>
      <c r="H35" s="51">
        <v>1</v>
      </c>
      <c r="I35" s="51">
        <f t="shared" ref="I35" si="18">F35*G35*H35/1000000</f>
        <v>2.1</v>
      </c>
      <c r="J35" s="51">
        <v>1800</v>
      </c>
      <c r="K35" s="51">
        <v>1800</v>
      </c>
      <c r="L35" s="51">
        <v>1</v>
      </c>
      <c r="M35" s="51">
        <f t="shared" si="14"/>
        <v>3.24</v>
      </c>
      <c r="N35" s="31">
        <f t="shared" si="15"/>
        <v>37.75</v>
      </c>
      <c r="O35" s="42"/>
      <c r="P35" s="58">
        <f t="shared" si="6"/>
        <v>11.69</v>
      </c>
      <c r="Q35" s="31"/>
      <c r="R35" s="31">
        <f t="shared" si="11"/>
        <v>37.75</v>
      </c>
      <c r="S35" s="31">
        <f t="shared" si="16"/>
        <v>12.9</v>
      </c>
      <c r="T35" s="31"/>
      <c r="U35" s="31"/>
      <c r="V35" s="31">
        <f t="shared" si="17"/>
        <v>11.69</v>
      </c>
      <c r="W35" s="31"/>
      <c r="X35" s="31"/>
      <c r="Y35" s="31"/>
      <c r="Z35" s="31"/>
      <c r="AA35" s="31"/>
      <c r="AB35" s="31"/>
      <c r="AC35" s="31"/>
      <c r="AD35" s="31"/>
      <c r="AE35" s="38"/>
      <c r="AF35" s="25"/>
      <c r="AG35" s="26"/>
      <c r="AH35" s="26"/>
      <c r="AI35" s="26"/>
    </row>
    <row r="36" spans="1:35" s="22" customFormat="1" ht="45.75" customHeight="1" x14ac:dyDescent="0.25">
      <c r="A36" s="37" t="s">
        <v>52</v>
      </c>
      <c r="B36" s="30" t="s">
        <v>73</v>
      </c>
      <c r="C36" s="31">
        <v>8.14</v>
      </c>
      <c r="D36" s="31">
        <f t="shared" si="12"/>
        <v>8.14</v>
      </c>
      <c r="E36" s="42">
        <v>12100</v>
      </c>
      <c r="F36" s="51">
        <v>1000</v>
      </c>
      <c r="G36" s="51">
        <v>2100</v>
      </c>
      <c r="H36" s="51">
        <v>1</v>
      </c>
      <c r="I36" s="51">
        <f t="shared" si="13"/>
        <v>2.1</v>
      </c>
      <c r="J36" s="51"/>
      <c r="K36" s="51"/>
      <c r="L36" s="51"/>
      <c r="M36" s="51">
        <f t="shared" si="14"/>
        <v>0</v>
      </c>
      <c r="N36" s="31">
        <f t="shared" si="15"/>
        <v>35.409999999999997</v>
      </c>
      <c r="O36" s="42"/>
      <c r="P36" s="58">
        <f t="shared" si="6"/>
        <v>8.14</v>
      </c>
      <c r="Q36" s="31">
        <f>N36</f>
        <v>35.409999999999997</v>
      </c>
      <c r="R36" s="31"/>
      <c r="S36" s="31"/>
      <c r="T36" s="31"/>
      <c r="U36" s="31"/>
      <c r="V36" s="31">
        <f t="shared" si="17"/>
        <v>8.14</v>
      </c>
      <c r="W36" s="31"/>
      <c r="X36" s="31"/>
      <c r="Y36" s="31"/>
      <c r="Z36" s="31"/>
      <c r="AA36" s="31"/>
      <c r="AB36" s="31"/>
      <c r="AC36" s="31"/>
      <c r="AD36" s="31"/>
      <c r="AE36" s="38"/>
      <c r="AF36" s="25"/>
      <c r="AG36" s="26"/>
      <c r="AH36" s="26"/>
      <c r="AI36" s="26"/>
    </row>
    <row r="37" spans="1:35" s="22" customFormat="1" ht="45.75" customHeight="1" x14ac:dyDescent="0.25">
      <c r="A37" s="37" t="s">
        <v>53</v>
      </c>
      <c r="B37" s="30" t="s">
        <v>74</v>
      </c>
      <c r="C37" s="31">
        <v>16.16</v>
      </c>
      <c r="D37" s="31">
        <f t="shared" si="12"/>
        <v>16.16</v>
      </c>
      <c r="E37" s="42">
        <v>16100</v>
      </c>
      <c r="F37" s="51">
        <v>1000</v>
      </c>
      <c r="G37" s="51">
        <v>2100</v>
      </c>
      <c r="H37" s="51">
        <v>1</v>
      </c>
      <c r="I37" s="51">
        <f t="shared" si="13"/>
        <v>2.1</v>
      </c>
      <c r="J37" s="51">
        <v>1800</v>
      </c>
      <c r="K37" s="51">
        <v>1800</v>
      </c>
      <c r="L37" s="51">
        <v>1</v>
      </c>
      <c r="M37" s="51">
        <f t="shared" si="14"/>
        <v>3.24</v>
      </c>
      <c r="N37" s="31">
        <f t="shared" si="15"/>
        <v>44.569999999999993</v>
      </c>
      <c r="O37" s="42"/>
      <c r="P37" s="58">
        <f t="shared" si="6"/>
        <v>16.16</v>
      </c>
      <c r="Q37" s="59"/>
      <c r="R37" s="59"/>
      <c r="S37" s="59"/>
      <c r="T37" s="31"/>
      <c r="U37" s="31"/>
      <c r="V37" s="31">
        <f t="shared" si="17"/>
        <v>16.16</v>
      </c>
      <c r="W37" s="31"/>
      <c r="X37" s="31"/>
      <c r="Y37" s="31"/>
      <c r="Z37" s="31"/>
      <c r="AA37" s="31"/>
      <c r="AB37" s="31"/>
      <c r="AC37" s="31"/>
      <c r="AD37" s="31"/>
      <c r="AE37" s="38"/>
      <c r="AF37" s="25"/>
      <c r="AG37" s="26"/>
      <c r="AH37" s="26"/>
      <c r="AI37" s="26"/>
    </row>
    <row r="38" spans="1:35" s="22" customFormat="1" ht="45.75" customHeight="1" x14ac:dyDescent="0.25">
      <c r="A38" s="37" t="s">
        <v>54</v>
      </c>
      <c r="B38" s="30" t="s">
        <v>70</v>
      </c>
      <c r="C38" s="31">
        <v>11.62</v>
      </c>
      <c r="D38" s="31">
        <f t="shared" si="12"/>
        <v>11.62</v>
      </c>
      <c r="E38" s="42">
        <v>15600</v>
      </c>
      <c r="F38" s="51">
        <v>1000</v>
      </c>
      <c r="G38" s="51">
        <v>2100</v>
      </c>
      <c r="H38" s="51">
        <v>3</v>
      </c>
      <c r="I38" s="51">
        <f t="shared" si="13"/>
        <v>6.3</v>
      </c>
      <c r="J38" s="51"/>
      <c r="K38" s="51"/>
      <c r="L38" s="51"/>
      <c r="M38" s="51">
        <f t="shared" si="14"/>
        <v>0</v>
      </c>
      <c r="N38" s="31">
        <f t="shared" si="15"/>
        <v>42.06</v>
      </c>
      <c r="O38" s="42"/>
      <c r="P38" s="58">
        <f t="shared" si="6"/>
        <v>11.62</v>
      </c>
      <c r="Q38" s="31"/>
      <c r="R38" s="31">
        <f>N38</f>
        <v>42.06</v>
      </c>
      <c r="S38" s="31">
        <f t="shared" ref="S38:S39" si="19">E38/1000-F38/1000*H38</f>
        <v>12.6</v>
      </c>
      <c r="T38" s="31"/>
      <c r="U38" s="31"/>
      <c r="V38" s="31">
        <f t="shared" si="17"/>
        <v>11.62</v>
      </c>
      <c r="W38" s="31"/>
      <c r="X38" s="31"/>
      <c r="Y38" s="31"/>
      <c r="Z38" s="31"/>
      <c r="AA38" s="31"/>
      <c r="AB38" s="31"/>
      <c r="AC38" s="31"/>
      <c r="AD38" s="31"/>
      <c r="AE38" s="38"/>
      <c r="AF38" s="25"/>
      <c r="AG38" s="26"/>
      <c r="AH38" s="26"/>
      <c r="AI38" s="26"/>
    </row>
    <row r="39" spans="1:35" s="22" customFormat="1" ht="45.75" customHeight="1" x14ac:dyDescent="0.25">
      <c r="A39" s="37" t="s">
        <v>55</v>
      </c>
      <c r="B39" s="30" t="s">
        <v>75</v>
      </c>
      <c r="C39" s="31">
        <v>49.56</v>
      </c>
      <c r="D39" s="31">
        <f t="shared" si="12"/>
        <v>49.56</v>
      </c>
      <c r="E39" s="42">
        <v>29200</v>
      </c>
      <c r="F39" s="51">
        <v>1000</v>
      </c>
      <c r="G39" s="51">
        <v>2100</v>
      </c>
      <c r="H39" s="51">
        <v>2</v>
      </c>
      <c r="I39" s="51">
        <f t="shared" si="13"/>
        <v>4.2</v>
      </c>
      <c r="J39" s="51"/>
      <c r="K39" s="51"/>
      <c r="L39" s="51">
        <v>3</v>
      </c>
      <c r="M39" s="51">
        <f>(1200+1200+1800)*900/1000000</f>
        <v>3.78</v>
      </c>
      <c r="N39" s="31">
        <f t="shared" si="15"/>
        <v>82.539999999999992</v>
      </c>
      <c r="O39" s="42"/>
      <c r="P39" s="58">
        <f t="shared" si="6"/>
        <v>49.56</v>
      </c>
      <c r="Q39" s="31"/>
      <c r="R39" s="31">
        <f>N39</f>
        <v>82.539999999999992</v>
      </c>
      <c r="S39" s="31">
        <f t="shared" si="19"/>
        <v>27.2</v>
      </c>
      <c r="T39" s="31"/>
      <c r="U39" s="31"/>
      <c r="V39" s="31">
        <f t="shared" si="17"/>
        <v>49.56</v>
      </c>
      <c r="W39" s="31"/>
      <c r="X39" s="31"/>
      <c r="Y39" s="31"/>
      <c r="Z39" s="31"/>
      <c r="AA39" s="31"/>
      <c r="AB39" s="31"/>
      <c r="AC39" s="31"/>
      <c r="AD39" s="31"/>
      <c r="AE39" s="38"/>
      <c r="AF39" s="25"/>
      <c r="AG39" s="26"/>
      <c r="AH39" s="26"/>
      <c r="AI39" s="26"/>
    </row>
    <row r="40" spans="1:35" s="22" customFormat="1" ht="45.75" customHeight="1" x14ac:dyDescent="0.25">
      <c r="A40" s="37" t="s">
        <v>56</v>
      </c>
      <c r="B40" s="30" t="s">
        <v>76</v>
      </c>
      <c r="C40" s="31">
        <v>3.3</v>
      </c>
      <c r="D40" s="31">
        <f t="shared" si="12"/>
        <v>3.3</v>
      </c>
      <c r="E40" s="42">
        <v>7300</v>
      </c>
      <c r="F40" s="51">
        <v>1000</v>
      </c>
      <c r="G40" s="51">
        <v>2100</v>
      </c>
      <c r="H40" s="51">
        <v>1</v>
      </c>
      <c r="I40" s="51">
        <f t="shared" si="13"/>
        <v>2.1</v>
      </c>
      <c r="J40" s="51"/>
      <c r="K40" s="51"/>
      <c r="L40" s="51"/>
      <c r="M40" s="51">
        <f t="shared" si="14"/>
        <v>0</v>
      </c>
      <c r="N40" s="31">
        <f t="shared" si="15"/>
        <v>20.529999999999998</v>
      </c>
      <c r="O40" s="42"/>
      <c r="P40" s="58">
        <f t="shared" si="6"/>
        <v>3.3</v>
      </c>
      <c r="Q40" s="59"/>
      <c r="R40" s="59"/>
      <c r="S40" s="59"/>
      <c r="T40" s="31"/>
      <c r="U40" s="31"/>
      <c r="V40" s="31"/>
      <c r="W40" s="31">
        <f>D40</f>
        <v>3.3</v>
      </c>
      <c r="X40" s="31"/>
      <c r="Y40" s="31"/>
      <c r="Z40" s="31"/>
      <c r="AA40" s="31"/>
      <c r="AB40" s="31"/>
      <c r="AC40" s="31"/>
      <c r="AD40" s="31"/>
      <c r="AE40" s="38"/>
      <c r="AF40" s="25"/>
      <c r="AG40" s="26"/>
      <c r="AH40" s="26"/>
      <c r="AI40" s="26"/>
    </row>
    <row r="41" spans="1:35" s="22" customFormat="1" ht="45.75" customHeight="1" x14ac:dyDescent="0.25">
      <c r="A41" s="37" t="s">
        <v>57</v>
      </c>
      <c r="B41" s="30" t="s">
        <v>77</v>
      </c>
      <c r="C41" s="31">
        <v>1.9</v>
      </c>
      <c r="D41" s="31">
        <f t="shared" si="12"/>
        <v>1.9</v>
      </c>
      <c r="E41" s="42">
        <v>5900</v>
      </c>
      <c r="F41" s="51">
        <v>1000</v>
      </c>
      <c r="G41" s="51">
        <v>2100</v>
      </c>
      <c r="H41" s="51">
        <v>1</v>
      </c>
      <c r="I41" s="51">
        <f t="shared" si="13"/>
        <v>2.1</v>
      </c>
      <c r="J41" s="51"/>
      <c r="K41" s="51"/>
      <c r="L41" s="51"/>
      <c r="M41" s="51">
        <f t="shared" si="14"/>
        <v>0</v>
      </c>
      <c r="N41" s="31">
        <f t="shared" si="15"/>
        <v>16.189999999999998</v>
      </c>
      <c r="O41" s="42"/>
      <c r="P41" s="58">
        <f t="shared" si="6"/>
        <v>1.9</v>
      </c>
      <c r="Q41" s="31">
        <f>N41</f>
        <v>16.189999999999998</v>
      </c>
      <c r="R41" s="31"/>
      <c r="S41" s="31"/>
      <c r="T41" s="31"/>
      <c r="U41" s="31"/>
      <c r="V41" s="31"/>
      <c r="W41" s="31">
        <f>D41</f>
        <v>1.9</v>
      </c>
      <c r="X41" s="31"/>
      <c r="Y41" s="31"/>
      <c r="Z41" s="31"/>
      <c r="AA41" s="31"/>
      <c r="AB41" s="31"/>
      <c r="AC41" s="31"/>
      <c r="AD41" s="31"/>
      <c r="AE41" s="38"/>
      <c r="AF41" s="25"/>
      <c r="AG41" s="26"/>
      <c r="AH41" s="26"/>
      <c r="AI41" s="26"/>
    </row>
    <row r="42" spans="1:35" s="22" customFormat="1" ht="45.75" customHeight="1" x14ac:dyDescent="0.25">
      <c r="A42" s="37" t="s">
        <v>58</v>
      </c>
      <c r="B42" s="30" t="s">
        <v>78</v>
      </c>
      <c r="C42" s="31">
        <v>1.9</v>
      </c>
      <c r="D42" s="31">
        <f t="shared" si="12"/>
        <v>1.9</v>
      </c>
      <c r="E42" s="42">
        <v>5900</v>
      </c>
      <c r="F42" s="51">
        <v>1000</v>
      </c>
      <c r="G42" s="51">
        <v>2100</v>
      </c>
      <c r="H42" s="51">
        <v>1</v>
      </c>
      <c r="I42" s="51">
        <f t="shared" si="13"/>
        <v>2.1</v>
      </c>
      <c r="J42" s="51"/>
      <c r="K42" s="51"/>
      <c r="L42" s="51"/>
      <c r="M42" s="51">
        <f t="shared" si="14"/>
        <v>0</v>
      </c>
      <c r="N42" s="31">
        <f t="shared" si="15"/>
        <v>16.189999999999998</v>
      </c>
      <c r="O42" s="42"/>
      <c r="P42" s="58">
        <f t="shared" si="6"/>
        <v>1.9</v>
      </c>
      <c r="Q42" s="31">
        <f>N42</f>
        <v>16.189999999999998</v>
      </c>
      <c r="R42" s="31"/>
      <c r="S42" s="31"/>
      <c r="T42" s="31"/>
      <c r="U42" s="31"/>
      <c r="V42" s="31"/>
      <c r="W42" s="31">
        <f>D42</f>
        <v>1.9</v>
      </c>
      <c r="X42" s="31"/>
      <c r="Y42" s="31"/>
      <c r="Z42" s="31"/>
      <c r="AA42" s="31"/>
      <c r="AB42" s="31"/>
      <c r="AC42" s="31"/>
      <c r="AD42" s="31"/>
      <c r="AE42" s="38"/>
      <c r="AF42" s="25"/>
      <c r="AG42" s="26"/>
      <c r="AH42" s="26"/>
      <c r="AI42" s="26"/>
    </row>
    <row r="43" spans="1:35" s="22" customFormat="1" ht="45.75" customHeight="1" x14ac:dyDescent="0.25">
      <c r="A43" s="37" t="s">
        <v>59</v>
      </c>
      <c r="B43" s="30" t="s">
        <v>78</v>
      </c>
      <c r="C43" s="31">
        <v>1.9</v>
      </c>
      <c r="D43" s="31">
        <f t="shared" si="12"/>
        <v>1.9</v>
      </c>
      <c r="E43" s="42">
        <v>5900</v>
      </c>
      <c r="F43" s="51">
        <v>1000</v>
      </c>
      <c r="G43" s="51">
        <v>2100</v>
      </c>
      <c r="H43" s="51">
        <v>1</v>
      </c>
      <c r="I43" s="51">
        <f t="shared" si="13"/>
        <v>2.1</v>
      </c>
      <c r="J43" s="51"/>
      <c r="K43" s="51"/>
      <c r="L43" s="51"/>
      <c r="M43" s="51">
        <f t="shared" si="14"/>
        <v>0</v>
      </c>
      <c r="N43" s="31">
        <f t="shared" si="15"/>
        <v>16.189999999999998</v>
      </c>
      <c r="O43" s="42"/>
      <c r="P43" s="58">
        <f t="shared" si="6"/>
        <v>1.9</v>
      </c>
      <c r="Q43" s="31">
        <f>N43</f>
        <v>16.189999999999998</v>
      </c>
      <c r="R43" s="31"/>
      <c r="S43" s="31"/>
      <c r="T43" s="31"/>
      <c r="U43" s="31"/>
      <c r="V43" s="31"/>
      <c r="W43" s="31">
        <f>D43</f>
        <v>1.9</v>
      </c>
      <c r="X43" s="31"/>
      <c r="Y43" s="31"/>
      <c r="Z43" s="31"/>
      <c r="AA43" s="31"/>
      <c r="AB43" s="31"/>
      <c r="AC43" s="31"/>
      <c r="AD43" s="31"/>
      <c r="AE43" s="38"/>
      <c r="AF43" s="25"/>
      <c r="AG43" s="26"/>
      <c r="AH43" s="26"/>
      <c r="AI43" s="26"/>
    </row>
    <row r="44" spans="1:35" s="22" customFormat="1" ht="45.75" customHeight="1" x14ac:dyDescent="0.25">
      <c r="A44" s="37" t="s">
        <v>60</v>
      </c>
      <c r="B44" s="30" t="s">
        <v>78</v>
      </c>
      <c r="C44" s="31">
        <v>1.9</v>
      </c>
      <c r="D44" s="31">
        <f t="shared" si="12"/>
        <v>1.9</v>
      </c>
      <c r="E44" s="42">
        <v>5900</v>
      </c>
      <c r="F44" s="51">
        <v>1000</v>
      </c>
      <c r="G44" s="51">
        <v>2100</v>
      </c>
      <c r="H44" s="51">
        <v>1</v>
      </c>
      <c r="I44" s="51">
        <f t="shared" si="13"/>
        <v>2.1</v>
      </c>
      <c r="J44" s="51"/>
      <c r="K44" s="51"/>
      <c r="L44" s="51"/>
      <c r="M44" s="51">
        <f t="shared" si="14"/>
        <v>0</v>
      </c>
      <c r="N44" s="31">
        <f t="shared" si="15"/>
        <v>16.189999999999998</v>
      </c>
      <c r="O44" s="42"/>
      <c r="P44" s="58">
        <f t="shared" si="6"/>
        <v>1.9</v>
      </c>
      <c r="Q44" s="31">
        <f>N44</f>
        <v>16.189999999999998</v>
      </c>
      <c r="R44" s="31"/>
      <c r="S44" s="31"/>
      <c r="T44" s="31"/>
      <c r="U44" s="31"/>
      <c r="V44" s="31"/>
      <c r="W44" s="31">
        <f>D44</f>
        <v>1.9</v>
      </c>
      <c r="X44" s="31"/>
      <c r="Y44" s="31"/>
      <c r="Z44" s="31"/>
      <c r="AA44" s="31"/>
      <c r="AB44" s="31"/>
      <c r="AC44" s="31"/>
      <c r="AD44" s="31"/>
      <c r="AE44" s="38"/>
      <c r="AF44" s="25"/>
      <c r="AG44" s="26"/>
      <c r="AH44" s="26"/>
      <c r="AI44" s="26"/>
    </row>
    <row r="45" spans="1:35" s="22" customFormat="1" ht="45.75" customHeight="1" x14ac:dyDescent="0.25">
      <c r="A45" s="37" t="s">
        <v>61</v>
      </c>
      <c r="B45" s="30" t="s">
        <v>79</v>
      </c>
      <c r="C45" s="31">
        <v>46.02</v>
      </c>
      <c r="D45" s="31">
        <f t="shared" si="12"/>
        <v>46.02</v>
      </c>
      <c r="E45" s="42">
        <v>28300</v>
      </c>
      <c r="F45" s="51">
        <v>1000</v>
      </c>
      <c r="G45" s="51">
        <v>2100</v>
      </c>
      <c r="H45" s="51">
        <v>4</v>
      </c>
      <c r="I45" s="51">
        <f t="shared" si="13"/>
        <v>8.4</v>
      </c>
      <c r="J45" s="51"/>
      <c r="K45" s="51"/>
      <c r="L45" s="51"/>
      <c r="M45" s="51">
        <f>3.6*0.9</f>
        <v>3.24</v>
      </c>
      <c r="N45" s="31">
        <f t="shared" si="15"/>
        <v>76.09</v>
      </c>
      <c r="O45" s="42"/>
      <c r="P45" s="58">
        <f t="shared" si="6"/>
        <v>46.02</v>
      </c>
      <c r="Q45" s="31"/>
      <c r="R45" s="31">
        <f>N45</f>
        <v>76.09</v>
      </c>
      <c r="S45" s="31">
        <f t="shared" ref="S45" si="20">E45/1000-F45/1000*H45</f>
        <v>24.3</v>
      </c>
      <c r="T45" s="31"/>
      <c r="U45" s="31"/>
      <c r="V45" s="31">
        <f>D45</f>
        <v>46.02</v>
      </c>
      <c r="W45" s="31"/>
      <c r="X45" s="31"/>
      <c r="Y45" s="31"/>
      <c r="Z45" s="31"/>
      <c r="AA45" s="31"/>
      <c r="AB45" s="31"/>
      <c r="AC45" s="31"/>
      <c r="AD45" s="31"/>
      <c r="AE45" s="38"/>
      <c r="AF45" s="25"/>
      <c r="AG45" s="26"/>
      <c r="AH45" s="26"/>
      <c r="AI45" s="26"/>
    </row>
    <row r="46" spans="1:35" s="22" customFormat="1" ht="45.75" customHeight="1" x14ac:dyDescent="0.25">
      <c r="A46" s="37" t="s">
        <v>62</v>
      </c>
      <c r="B46" s="30" t="s">
        <v>78</v>
      </c>
      <c r="C46" s="31">
        <v>2.09</v>
      </c>
      <c r="D46" s="31">
        <f t="shared" si="12"/>
        <v>2.09</v>
      </c>
      <c r="E46" s="42">
        <v>6200</v>
      </c>
      <c r="F46" s="51">
        <v>1000</v>
      </c>
      <c r="G46" s="51">
        <v>2100</v>
      </c>
      <c r="H46" s="51">
        <v>1</v>
      </c>
      <c r="I46" s="51">
        <f t="shared" si="13"/>
        <v>2.1</v>
      </c>
      <c r="J46" s="51"/>
      <c r="K46" s="51"/>
      <c r="L46" s="51"/>
      <c r="M46" s="51">
        <f t="shared" si="14"/>
        <v>0</v>
      </c>
      <c r="N46" s="31">
        <f t="shared" si="15"/>
        <v>17.119999999999997</v>
      </c>
      <c r="O46" s="42"/>
      <c r="P46" s="58">
        <f t="shared" si="6"/>
        <v>2.09</v>
      </c>
      <c r="Q46" s="31">
        <f>N46</f>
        <v>17.119999999999997</v>
      </c>
      <c r="R46" s="31"/>
      <c r="S46" s="31"/>
      <c r="T46" s="31"/>
      <c r="U46" s="31"/>
      <c r="V46" s="31"/>
      <c r="W46" s="31">
        <f>D46</f>
        <v>2.09</v>
      </c>
      <c r="X46" s="31"/>
      <c r="Y46" s="31"/>
      <c r="Z46" s="31"/>
      <c r="AA46" s="31"/>
      <c r="AB46" s="31"/>
      <c r="AC46" s="31"/>
      <c r="AD46" s="31"/>
      <c r="AE46" s="38"/>
      <c r="AF46" s="25"/>
      <c r="AG46" s="26"/>
      <c r="AH46" s="26"/>
      <c r="AI46" s="26"/>
    </row>
    <row r="47" spans="1:35" s="22" customFormat="1" ht="45.75" customHeight="1" x14ac:dyDescent="0.25">
      <c r="A47" s="37" t="s">
        <v>63</v>
      </c>
      <c r="B47" s="30" t="s">
        <v>78</v>
      </c>
      <c r="C47" s="31">
        <v>2.09</v>
      </c>
      <c r="D47" s="31">
        <f t="shared" si="12"/>
        <v>2.09</v>
      </c>
      <c r="E47" s="42">
        <v>6200</v>
      </c>
      <c r="F47" s="51">
        <v>1000</v>
      </c>
      <c r="G47" s="51">
        <v>2100</v>
      </c>
      <c r="H47" s="51">
        <v>1</v>
      </c>
      <c r="I47" s="51">
        <f t="shared" si="13"/>
        <v>2.1</v>
      </c>
      <c r="J47" s="51"/>
      <c r="K47" s="51"/>
      <c r="L47" s="51"/>
      <c r="M47" s="51">
        <f t="shared" si="14"/>
        <v>0</v>
      </c>
      <c r="N47" s="31">
        <f t="shared" si="15"/>
        <v>17.119999999999997</v>
      </c>
      <c r="O47" s="42"/>
      <c r="P47" s="58">
        <f t="shared" si="6"/>
        <v>2.09</v>
      </c>
      <c r="Q47" s="31">
        <f>N47</f>
        <v>17.119999999999997</v>
      </c>
      <c r="R47" s="31"/>
      <c r="S47" s="31"/>
      <c r="T47" s="31"/>
      <c r="U47" s="31"/>
      <c r="V47" s="31"/>
      <c r="W47" s="31">
        <f>D47</f>
        <v>2.09</v>
      </c>
      <c r="X47" s="31"/>
      <c r="Y47" s="31"/>
      <c r="Z47" s="31"/>
      <c r="AA47" s="31"/>
      <c r="AB47" s="31"/>
      <c r="AC47" s="31"/>
      <c r="AD47" s="31"/>
      <c r="AE47" s="38"/>
      <c r="AF47" s="25"/>
      <c r="AG47" s="26"/>
      <c r="AH47" s="26"/>
      <c r="AI47" s="26"/>
    </row>
    <row r="48" spans="1:35" s="22" customFormat="1" ht="45.75" customHeight="1" x14ac:dyDescent="0.25">
      <c r="A48" s="37" t="s">
        <v>64</v>
      </c>
      <c r="B48" s="30" t="s">
        <v>77</v>
      </c>
      <c r="C48" s="31">
        <v>3.82</v>
      </c>
      <c r="D48" s="31">
        <f t="shared" si="12"/>
        <v>3.82</v>
      </c>
      <c r="E48" s="42">
        <v>11500</v>
      </c>
      <c r="F48" s="51">
        <v>1000</v>
      </c>
      <c r="G48" s="51">
        <v>2100</v>
      </c>
      <c r="H48" s="51">
        <v>3</v>
      </c>
      <c r="I48" s="51">
        <f t="shared" si="13"/>
        <v>6.3</v>
      </c>
      <c r="J48" s="51"/>
      <c r="K48" s="51"/>
      <c r="L48" s="51"/>
      <c r="M48" s="51">
        <f t="shared" si="14"/>
        <v>0</v>
      </c>
      <c r="N48" s="31">
        <f t="shared" si="15"/>
        <v>29.349999999999998</v>
      </c>
      <c r="O48" s="42"/>
      <c r="P48" s="58">
        <f t="shared" si="6"/>
        <v>3.82</v>
      </c>
      <c r="Q48" s="31">
        <f>N48</f>
        <v>29.349999999999998</v>
      </c>
      <c r="R48" s="31"/>
      <c r="S48" s="31"/>
      <c r="T48" s="31"/>
      <c r="U48" s="31"/>
      <c r="V48" s="31"/>
      <c r="W48" s="31">
        <f>D48</f>
        <v>3.82</v>
      </c>
      <c r="X48" s="31"/>
      <c r="Y48" s="31"/>
      <c r="Z48" s="31"/>
      <c r="AA48" s="31"/>
      <c r="AB48" s="31"/>
      <c r="AC48" s="31"/>
      <c r="AD48" s="31"/>
      <c r="AE48" s="38"/>
      <c r="AF48" s="25"/>
      <c r="AG48" s="26"/>
      <c r="AH48" s="26"/>
      <c r="AI48" s="26"/>
    </row>
    <row r="49" spans="1:35" s="22" customFormat="1" ht="45.75" customHeight="1" x14ac:dyDescent="0.25">
      <c r="A49" s="37" t="s">
        <v>65</v>
      </c>
      <c r="B49" s="30" t="s">
        <v>77</v>
      </c>
      <c r="C49" s="31">
        <v>3.13</v>
      </c>
      <c r="D49" s="31">
        <f t="shared" si="12"/>
        <v>3.13</v>
      </c>
      <c r="E49" s="42">
        <v>10200</v>
      </c>
      <c r="F49" s="51">
        <v>1000</v>
      </c>
      <c r="G49" s="51">
        <v>2100</v>
      </c>
      <c r="H49" s="51">
        <v>3</v>
      </c>
      <c r="I49" s="51">
        <f t="shared" si="13"/>
        <v>6.3</v>
      </c>
      <c r="J49" s="51"/>
      <c r="K49" s="51"/>
      <c r="L49" s="51"/>
      <c r="M49" s="51">
        <f t="shared" si="14"/>
        <v>0</v>
      </c>
      <c r="N49" s="31">
        <f t="shared" si="15"/>
        <v>25.32</v>
      </c>
      <c r="O49" s="42"/>
      <c r="P49" s="58">
        <f t="shared" si="6"/>
        <v>3.13</v>
      </c>
      <c r="Q49" s="31">
        <f>N49</f>
        <v>25.32</v>
      </c>
      <c r="R49" s="31"/>
      <c r="S49" s="31"/>
      <c r="T49" s="31"/>
      <c r="U49" s="31"/>
      <c r="V49" s="31"/>
      <c r="W49" s="31">
        <f>D49</f>
        <v>3.13</v>
      </c>
      <c r="X49" s="31"/>
      <c r="Y49" s="31"/>
      <c r="Z49" s="31"/>
      <c r="AA49" s="31"/>
      <c r="AB49" s="31"/>
      <c r="AC49" s="31"/>
      <c r="AD49" s="31"/>
      <c r="AE49" s="38"/>
      <c r="AF49" s="25"/>
      <c r="AG49" s="26"/>
      <c r="AH49" s="26"/>
      <c r="AI49" s="26"/>
    </row>
    <row r="50" spans="1:35" s="22" customFormat="1" ht="45.75" customHeight="1" x14ac:dyDescent="0.25">
      <c r="A50" s="37" t="s">
        <v>66</v>
      </c>
      <c r="B50" s="30" t="s">
        <v>80</v>
      </c>
      <c r="C50" s="31">
        <v>6.24</v>
      </c>
      <c r="D50" s="31">
        <f t="shared" si="12"/>
        <v>6.24</v>
      </c>
      <c r="E50" s="42">
        <v>10200</v>
      </c>
      <c r="F50" s="51">
        <v>1000</v>
      </c>
      <c r="G50" s="51">
        <v>2100</v>
      </c>
      <c r="H50" s="51">
        <v>2</v>
      </c>
      <c r="I50" s="51">
        <f t="shared" si="13"/>
        <v>4.2</v>
      </c>
      <c r="J50" s="51">
        <v>1200</v>
      </c>
      <c r="K50" s="51">
        <v>1800</v>
      </c>
      <c r="L50" s="51">
        <v>1</v>
      </c>
      <c r="M50" s="51">
        <f t="shared" si="14"/>
        <v>2.16</v>
      </c>
      <c r="N50" s="31">
        <f t="shared" si="15"/>
        <v>25.26</v>
      </c>
      <c r="O50" s="42"/>
      <c r="P50" s="58">
        <f t="shared" si="6"/>
        <v>6.24</v>
      </c>
      <c r="Q50" s="31"/>
      <c r="R50" s="31">
        <f>N50</f>
        <v>25.26</v>
      </c>
      <c r="S50" s="31">
        <f t="shared" ref="S50:S51" si="21">E50/1000-F50/1000*H50</f>
        <v>8.1999999999999993</v>
      </c>
      <c r="T50" s="31"/>
      <c r="U50" s="31"/>
      <c r="V50" s="31">
        <f>D50</f>
        <v>6.24</v>
      </c>
      <c r="W50" s="31"/>
      <c r="X50" s="31"/>
      <c r="Y50" s="31"/>
      <c r="Z50" s="31"/>
      <c r="AA50" s="31"/>
      <c r="AB50" s="31"/>
      <c r="AC50" s="31"/>
      <c r="AD50" s="31"/>
      <c r="AE50" s="38"/>
      <c r="AF50" s="25"/>
      <c r="AG50" s="26"/>
      <c r="AH50" s="26"/>
      <c r="AI50" s="26"/>
    </row>
    <row r="51" spans="1:35" s="22" customFormat="1" ht="45.75" customHeight="1" x14ac:dyDescent="0.25">
      <c r="A51" s="37" t="s">
        <v>67</v>
      </c>
      <c r="B51" s="30" t="s">
        <v>81</v>
      </c>
      <c r="C51" s="31">
        <v>11.61</v>
      </c>
      <c r="D51" s="31">
        <f t="shared" si="12"/>
        <v>11.61</v>
      </c>
      <c r="E51" s="42">
        <v>13700</v>
      </c>
      <c r="F51" s="51">
        <v>1000</v>
      </c>
      <c r="G51" s="51">
        <v>2100</v>
      </c>
      <c r="H51" s="51">
        <v>1</v>
      </c>
      <c r="I51" s="51">
        <f t="shared" si="13"/>
        <v>2.1</v>
      </c>
      <c r="J51" s="51"/>
      <c r="K51" s="51"/>
      <c r="L51" s="51"/>
      <c r="M51" s="51">
        <f t="shared" si="14"/>
        <v>0</v>
      </c>
      <c r="N51" s="31">
        <f t="shared" si="15"/>
        <v>40.369999999999997</v>
      </c>
      <c r="O51" s="42"/>
      <c r="P51" s="58">
        <f t="shared" si="6"/>
        <v>11.61</v>
      </c>
      <c r="Q51" s="31"/>
      <c r="R51" s="31">
        <f>N51</f>
        <v>40.369999999999997</v>
      </c>
      <c r="S51" s="31">
        <f t="shared" si="21"/>
        <v>12.7</v>
      </c>
      <c r="T51" s="31"/>
      <c r="U51" s="31"/>
      <c r="V51" s="31">
        <f>D51</f>
        <v>11.61</v>
      </c>
      <c r="W51" s="31"/>
      <c r="X51" s="31"/>
      <c r="Y51" s="31"/>
      <c r="Z51" s="31"/>
      <c r="AA51" s="31"/>
      <c r="AB51" s="31"/>
      <c r="AC51" s="31"/>
      <c r="AD51" s="31"/>
      <c r="AE51" s="38"/>
      <c r="AF51" s="25"/>
      <c r="AG51" s="26"/>
      <c r="AH51" s="26"/>
      <c r="AI51" s="26"/>
    </row>
    <row r="52" spans="1:35" s="29" customFormat="1" ht="33.75" customHeight="1" thickBot="1" x14ac:dyDescent="0.4">
      <c r="A52" s="90" t="s">
        <v>99</v>
      </c>
      <c r="B52" s="91"/>
      <c r="C52" s="40">
        <f>SUM(C31:C51)</f>
        <v>264.66000000000003</v>
      </c>
      <c r="D52" s="40">
        <f t="shared" ref="D52:O52" si="22">SUM(D31:D51)</f>
        <v>264.66000000000003</v>
      </c>
      <c r="E52" s="45"/>
      <c r="F52" s="54"/>
      <c r="G52" s="54"/>
      <c r="H52" s="54"/>
      <c r="I52" s="54"/>
      <c r="J52" s="54"/>
      <c r="K52" s="54"/>
      <c r="L52" s="54"/>
      <c r="M52" s="54"/>
      <c r="N52" s="40">
        <f t="shared" ref="N52" si="23">SUM(N31:N51)</f>
        <v>805.62000000000012</v>
      </c>
      <c r="O52" s="45">
        <f t="shared" si="22"/>
        <v>0</v>
      </c>
      <c r="P52" s="45">
        <f t="shared" ref="P52:AE52" si="24">SUM(P31:P51)</f>
        <v>264.66000000000003</v>
      </c>
      <c r="Q52" s="45">
        <f t="shared" si="24"/>
        <v>189.07999999999998</v>
      </c>
      <c r="R52" s="45">
        <f t="shared" si="24"/>
        <v>551.44000000000005</v>
      </c>
      <c r="S52" s="45">
        <f t="shared" si="24"/>
        <v>178.39999999999998</v>
      </c>
      <c r="T52" s="45">
        <f t="shared" si="24"/>
        <v>0</v>
      </c>
      <c r="U52" s="45">
        <f t="shared" si="24"/>
        <v>0</v>
      </c>
      <c r="V52" s="45">
        <f t="shared" si="24"/>
        <v>237.7</v>
      </c>
      <c r="W52" s="45">
        <f t="shared" si="24"/>
        <v>26.96</v>
      </c>
      <c r="X52" s="45">
        <f t="shared" si="24"/>
        <v>0</v>
      </c>
      <c r="Y52" s="45">
        <f t="shared" si="24"/>
        <v>0</v>
      </c>
      <c r="Z52" s="45">
        <f t="shared" si="24"/>
        <v>0</v>
      </c>
      <c r="AA52" s="45">
        <f t="shared" si="24"/>
        <v>0</v>
      </c>
      <c r="AB52" s="45">
        <f t="shared" si="24"/>
        <v>0</v>
      </c>
      <c r="AC52" s="45">
        <f t="shared" si="24"/>
        <v>0</v>
      </c>
      <c r="AD52" s="45">
        <f t="shared" si="24"/>
        <v>0</v>
      </c>
      <c r="AE52" s="45">
        <f t="shared" si="24"/>
        <v>0</v>
      </c>
      <c r="AF52" s="27"/>
      <c r="AG52" s="28"/>
      <c r="AH52" s="28"/>
      <c r="AI52" s="28"/>
    </row>
    <row r="53" spans="1:35" s="29" customFormat="1" ht="33.75" customHeight="1" thickBot="1" x14ac:dyDescent="0.4">
      <c r="A53" s="95" t="s">
        <v>101</v>
      </c>
      <c r="B53" s="96"/>
      <c r="C53" s="41">
        <f>C52+C29</f>
        <v>538.67000000000007</v>
      </c>
      <c r="D53" s="41">
        <f t="shared" ref="D53:O53" si="25">D52+D29</f>
        <v>538.67000000000007</v>
      </c>
      <c r="E53" s="46"/>
      <c r="F53" s="55"/>
      <c r="G53" s="55"/>
      <c r="H53" s="55"/>
      <c r="I53" s="55"/>
      <c r="J53" s="55"/>
      <c r="K53" s="55"/>
      <c r="L53" s="55"/>
      <c r="M53" s="55"/>
      <c r="N53" s="41">
        <f t="shared" ref="N53" si="26">N52+N29</f>
        <v>1723.4300000000003</v>
      </c>
      <c r="O53" s="46">
        <f t="shared" si="25"/>
        <v>0</v>
      </c>
      <c r="P53" s="46">
        <f t="shared" ref="P53:AE53" si="27">P52+P29</f>
        <v>538.67000000000007</v>
      </c>
      <c r="Q53" s="46">
        <f t="shared" si="27"/>
        <v>772.12000000000012</v>
      </c>
      <c r="R53" s="46">
        <f t="shared" si="27"/>
        <v>873.91000000000008</v>
      </c>
      <c r="S53" s="46">
        <f t="shared" si="27"/>
        <v>279.89999999999998</v>
      </c>
      <c r="T53" s="46">
        <f t="shared" si="27"/>
        <v>0</v>
      </c>
      <c r="U53" s="46">
        <f t="shared" si="27"/>
        <v>0</v>
      </c>
      <c r="V53" s="46">
        <f t="shared" si="27"/>
        <v>476.39</v>
      </c>
      <c r="W53" s="46">
        <f t="shared" si="27"/>
        <v>62.28</v>
      </c>
      <c r="X53" s="46">
        <f t="shared" si="27"/>
        <v>0</v>
      </c>
      <c r="Y53" s="46">
        <f t="shared" si="27"/>
        <v>0</v>
      </c>
      <c r="Z53" s="46">
        <f t="shared" si="27"/>
        <v>0</v>
      </c>
      <c r="AA53" s="46">
        <f t="shared" si="27"/>
        <v>0</v>
      </c>
      <c r="AB53" s="46">
        <f t="shared" si="27"/>
        <v>0</v>
      </c>
      <c r="AC53" s="46">
        <f t="shared" si="27"/>
        <v>0</v>
      </c>
      <c r="AD53" s="46">
        <f t="shared" si="27"/>
        <v>0</v>
      </c>
      <c r="AE53" s="46">
        <f t="shared" si="27"/>
        <v>0</v>
      </c>
      <c r="AF53" s="27"/>
      <c r="AG53" s="28"/>
      <c r="AH53" s="28"/>
      <c r="AI53" s="28"/>
    </row>
    <row r="54" spans="1:35" x14ac:dyDescent="0.35">
      <c r="A54" s="94"/>
      <c r="B54" s="9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</row>
    <row r="55" spans="1:35" x14ac:dyDescent="0.35"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</row>
  </sheetData>
  <mergeCells count="19">
    <mergeCell ref="V1:V2"/>
    <mergeCell ref="W1:W2"/>
    <mergeCell ref="U1:U2"/>
    <mergeCell ref="A1:A2"/>
    <mergeCell ref="B1:B2"/>
    <mergeCell ref="C1:C2"/>
    <mergeCell ref="D1:D2"/>
    <mergeCell ref="E1:E2"/>
    <mergeCell ref="T1:T2"/>
    <mergeCell ref="P1:P2"/>
    <mergeCell ref="Q1:Q2"/>
    <mergeCell ref="R1:R2"/>
    <mergeCell ref="J1:M1"/>
    <mergeCell ref="S1:S2"/>
    <mergeCell ref="A52:B52"/>
    <mergeCell ref="A29:B29"/>
    <mergeCell ref="A54:B54"/>
    <mergeCell ref="A53:B53"/>
    <mergeCell ref="F1:I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589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Аркуш1</vt:lpstr>
      <vt:lpstr>вікна двері</vt:lpstr>
      <vt:lpstr>об'єм</vt:lpstr>
      <vt:lpstr>Аркуш1!Область_друку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dc:description/>
  <cp:lastModifiedBy>Інженер-будівельник (5)</cp:lastModifiedBy>
  <cp:revision>67</cp:revision>
  <cp:lastPrinted>2026-04-09T09:05:08Z</cp:lastPrinted>
  <dcterms:created xsi:type="dcterms:W3CDTF">2006-09-16T00:00:00Z</dcterms:created>
  <dcterms:modified xsi:type="dcterms:W3CDTF">2026-04-09T09:45:32Z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0x0101007838330717B8F8409F754CBFC25F9262</vt:lpwstr>
  </property>
</Properties>
</file>